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activeTab="7"/>
  </bookViews>
  <sheets>
    <sheet name="1. PE" sheetId="2" r:id="rId1"/>
    <sheet name="2. EA" sheetId="3" r:id="rId2"/>
    <sheet name="3. SGA" sheetId="4" r:id="rId3"/>
    <sheet name="4. SA" sheetId="5" r:id="rId4"/>
    <sheet name="5. AA" sheetId="6" r:id="rId5"/>
    <sheet name="6. GA" sheetId="7" r:id="rId6"/>
    <sheet name="7. GF" sheetId="8" r:id="rId7"/>
    <sheet name="8. GTH" sheetId="15" r:id="rId8"/>
    <sheet name="9. GT" sheetId="10" r:id="rId9"/>
    <sheet name="10. GD" sheetId="11" r:id="rId10"/>
    <sheet name="11. GJ" sheetId="12" r:id="rId11"/>
    <sheet name="12. GC" sheetId="13" r:id="rId12"/>
    <sheet name="13. EM" sheetId="14" r:id="rId13"/>
  </sheets>
  <externalReferences>
    <externalReference r:id="rId14"/>
    <externalReference r:id="rId15"/>
  </externalReferences>
  <definedNames>
    <definedName name="_xlnm.Print_Area" localSheetId="1">'2. EA'!$A$1:$AA$27</definedName>
    <definedName name="_xlnm.Print_Area" localSheetId="8">'9. GT'!$A$2:$AM$17</definedName>
    <definedName name="E_atencion">'[1]Encuesta 2018-Mensual'!$S$3:$S$53</definedName>
    <definedName name="E_calidad">'[1]Encuesta 2018-Mensual'!$W$3:$W$53</definedName>
    <definedName name="E_competencia">'[1]Encuesta 2018-Mensual'!$U$3:$U$53</definedName>
    <definedName name="E_disposicion">'[1]Encuesta 2018-Mensual'!$T$3:$T$53</definedName>
    <definedName name="E_mes">'[1]Encuesta 2018-Mensual'!$Q$3:$Q$53</definedName>
    <definedName name="E_oportunidad">'[1]Encuesta 2018-Mensual'!$V$3:$V$53</definedName>
    <definedName name="Producto">'[1]Encuesta 2018-Mensual'!$R$3:$R$53</definedName>
    <definedName name="_xlnm.Print_Titles" localSheetId="0">'1. PE'!$1:$6</definedName>
    <definedName name="_xlnm.Print_Titles" localSheetId="9">'10. GD'!$1:$3</definedName>
    <definedName name="_xlnm.Print_Titles" localSheetId="10">'11. GJ'!$1:$6</definedName>
    <definedName name="_xlnm.Print_Titles" localSheetId="11">'12. GC'!$1:$6</definedName>
    <definedName name="_xlnm.Print_Titles" localSheetId="12">'13. EM'!$1:$3</definedName>
    <definedName name="_xlnm.Print_Titles" localSheetId="1">'2. EA'!$1:$6</definedName>
    <definedName name="_xlnm.Print_Titles" localSheetId="2">'3. SGA'!$1:$6</definedName>
    <definedName name="_xlnm.Print_Titles" localSheetId="3">'4. SA'!$1:$6</definedName>
    <definedName name="_xlnm.Print_Titles" localSheetId="5">'6. GA'!$1:$3</definedName>
    <definedName name="_xlnm.Print_Titles" localSheetId="6">'7. GF'!$1:$6</definedName>
    <definedName name="_xlnm.Print_Titles" localSheetId="7">'8. GTH'!$1:$6</definedName>
    <definedName name="_xlnm.Print_Titles" localSheetId="8">'9. GT'!$2:$4</definedName>
  </definedNames>
  <calcPr calcId="152511"/>
</workbook>
</file>

<file path=xl/calcChain.xml><?xml version="1.0" encoding="utf-8"?>
<calcChain xmlns="http://schemas.openxmlformats.org/spreadsheetml/2006/main">
  <c r="Y15" i="15" l="1"/>
  <c r="X15" i="15"/>
  <c r="W15" i="15"/>
  <c r="V15" i="15"/>
  <c r="U15" i="15"/>
  <c r="T15" i="15"/>
  <c r="S15" i="15"/>
  <c r="R15" i="15"/>
  <c r="Q15" i="15"/>
  <c r="P15" i="15"/>
  <c r="Y14" i="15"/>
  <c r="Y16" i="15" s="1"/>
  <c r="X14" i="15"/>
  <c r="X16" i="15" s="1"/>
  <c r="W14" i="15"/>
  <c r="W16" i="15" s="1"/>
  <c r="V14" i="15"/>
  <c r="V16" i="15" s="1"/>
  <c r="U14" i="15"/>
  <c r="U16" i="15" s="1"/>
  <c r="T14" i="15"/>
  <c r="T16" i="15" s="1"/>
  <c r="S14" i="15"/>
  <c r="S16" i="15" s="1"/>
  <c r="R14" i="15"/>
  <c r="R16" i="15" s="1"/>
  <c r="Q14" i="15"/>
  <c r="Q16" i="15" s="1"/>
  <c r="P14" i="15"/>
  <c r="P16" i="15" s="1"/>
  <c r="U13" i="15"/>
  <c r="U11" i="15"/>
  <c r="U10" i="15"/>
  <c r="U10" i="13" l="1"/>
  <c r="U10" i="10" l="1"/>
  <c r="U8" i="10"/>
  <c r="AB14" i="8" l="1"/>
  <c r="AA14" i="8"/>
  <c r="Z14" i="8"/>
  <c r="Y14" i="8"/>
  <c r="X14" i="8"/>
  <c r="W14" i="8"/>
  <c r="V14" i="8"/>
  <c r="U14" i="8"/>
  <c r="T14" i="8"/>
  <c r="S14" i="8"/>
  <c r="R14" i="8"/>
  <c r="Q14" i="8"/>
  <c r="AB13" i="8"/>
  <c r="AA13" i="8"/>
  <c r="Z13" i="8"/>
  <c r="Y13" i="8"/>
  <c r="X13" i="8"/>
  <c r="W13" i="8"/>
  <c r="V13" i="8"/>
  <c r="U13" i="8"/>
  <c r="T13" i="8"/>
  <c r="S13" i="8"/>
  <c r="R13" i="8"/>
  <c r="Q13" i="8"/>
  <c r="AB12" i="8"/>
  <c r="AA12" i="8"/>
  <c r="Z12" i="8"/>
  <c r="Y12" i="8"/>
  <c r="X12" i="8"/>
  <c r="W12" i="8"/>
  <c r="V12" i="8"/>
  <c r="U12" i="8"/>
  <c r="T12" i="8"/>
  <c r="S12" i="8"/>
  <c r="R12" i="8"/>
  <c r="Q12" i="8"/>
  <c r="AB11" i="8"/>
  <c r="AA11" i="8"/>
  <c r="Z11" i="8"/>
  <c r="Y11" i="8"/>
  <c r="X11" i="8"/>
  <c r="W11" i="8"/>
  <c r="V11" i="8"/>
  <c r="U11" i="8"/>
  <c r="T11" i="8"/>
  <c r="S11" i="8"/>
  <c r="R11" i="8"/>
  <c r="Q11" i="8"/>
  <c r="AB10" i="8"/>
  <c r="AA10" i="8"/>
  <c r="Z10" i="8"/>
  <c r="Y10" i="8"/>
  <c r="X10" i="8"/>
  <c r="W10" i="8"/>
  <c r="V10" i="8"/>
  <c r="U10" i="8"/>
  <c r="T10" i="8"/>
  <c r="S10" i="8"/>
  <c r="R10" i="8"/>
  <c r="Q10" i="8"/>
  <c r="U8" i="7"/>
  <c r="AA7" i="7"/>
  <c r="U7" i="7"/>
  <c r="W21" i="5"/>
  <c r="V21" i="5"/>
  <c r="U20" i="5"/>
  <c r="T20" i="5"/>
  <c r="S20" i="5"/>
  <c r="R20" i="5"/>
  <c r="Q20" i="5"/>
  <c r="Y19" i="5"/>
  <c r="X19" i="5"/>
  <c r="W19" i="5"/>
  <c r="V19" i="5"/>
  <c r="U19" i="5"/>
  <c r="T18" i="5"/>
  <c r="S18" i="5"/>
  <c r="R18" i="5"/>
  <c r="V16" i="5"/>
  <c r="U16" i="5"/>
  <c r="T16" i="5"/>
  <c r="S16" i="5"/>
  <c r="X12" i="5"/>
  <c r="Z27" i="4"/>
  <c r="Y27" i="4"/>
  <c r="W27" i="4"/>
  <c r="AA26" i="4"/>
  <c r="Z26" i="4"/>
  <c r="Y26" i="4"/>
  <c r="X26" i="4"/>
  <c r="W26" i="4"/>
  <c r="V26" i="4"/>
  <c r="U26" i="4"/>
  <c r="T26" i="4"/>
  <c r="S26" i="4"/>
  <c r="R26" i="4"/>
  <c r="Q26" i="4"/>
  <c r="P26" i="4"/>
  <c r="AA25" i="4"/>
  <c r="Z25" i="4"/>
  <c r="Y25" i="4"/>
  <c r="X25" i="4"/>
  <c r="W25" i="4"/>
  <c r="V25" i="4"/>
  <c r="U25" i="4"/>
  <c r="T25" i="4"/>
  <c r="S25" i="4"/>
  <c r="R25" i="4"/>
  <c r="Q25" i="4"/>
  <c r="P25" i="4"/>
  <c r="AA18" i="4"/>
  <c r="W18" i="4"/>
  <c r="S18" i="4"/>
  <c r="W17" i="4"/>
  <c r="W16" i="4"/>
  <c r="W15" i="4"/>
  <c r="W14" i="4"/>
  <c r="S14" i="4"/>
  <c r="AA13" i="4"/>
  <c r="W13" i="4"/>
  <c r="S13" i="4"/>
  <c r="AA12" i="4"/>
  <c r="W12" i="4"/>
  <c r="AA10" i="4"/>
  <c r="W10" i="4"/>
  <c r="S10" i="4"/>
  <c r="AA16" i="3" l="1"/>
  <c r="U16" i="3"/>
  <c r="AA15" i="3"/>
  <c r="U15" i="3"/>
  <c r="AA14" i="3"/>
  <c r="U14" i="3"/>
  <c r="AA13" i="3"/>
  <c r="U13" i="3"/>
  <c r="AA12" i="3"/>
  <c r="AA11" i="3"/>
  <c r="AA10" i="3"/>
  <c r="U10" i="3"/>
</calcChain>
</file>

<file path=xl/comments1.xml><?xml version="1.0" encoding="utf-8"?>
<comments xmlns="http://schemas.openxmlformats.org/spreadsheetml/2006/main">
  <authors>
    <author>Autor</author>
  </authors>
  <commentList>
    <comment ref="B9" authorId="0" shapeId="0">
      <text>
        <r>
          <rPr>
            <b/>
            <sz val="9"/>
            <color indexed="81"/>
            <rFont val="Tahoma"/>
            <family val="2"/>
          </rPr>
          <t>1. EFICACIA</t>
        </r>
      </text>
    </comment>
    <comment ref="C9" authorId="0" shapeId="0">
      <text>
        <r>
          <rPr>
            <b/>
            <sz val="9"/>
            <color indexed="81"/>
            <rFont val="Tahoma"/>
            <family val="2"/>
          </rPr>
          <t>2. EFICIENCIA</t>
        </r>
      </text>
    </comment>
    <comment ref="D9" authorId="0" shapeId="0">
      <text>
        <r>
          <rPr>
            <b/>
            <sz val="9"/>
            <color indexed="81"/>
            <rFont val="Tahoma"/>
            <family val="2"/>
          </rPr>
          <t>3. EFECTIVIDAD</t>
        </r>
      </text>
    </comment>
    <comment ref="E9" authorId="0" shapeId="0">
      <text>
        <r>
          <rPr>
            <b/>
            <sz val="9"/>
            <color indexed="81"/>
            <rFont val="Tahoma"/>
            <family val="2"/>
          </rPr>
          <t>4. RIESGO</t>
        </r>
      </text>
    </comment>
    <comment ref="K9" authorId="0" shape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9" authorId="0" shape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10.xml><?xml version="1.0" encoding="utf-8"?>
<comments xmlns="http://schemas.openxmlformats.org/spreadsheetml/2006/main">
  <authors>
    <author>Autor</author>
  </authors>
  <commentList>
    <comment ref="B6" authorId="0" shapeId="0">
      <text>
        <r>
          <rPr>
            <b/>
            <sz val="9"/>
            <color indexed="81"/>
            <rFont val="Tahoma"/>
            <family val="2"/>
          </rPr>
          <t>1. EFICACIA</t>
        </r>
      </text>
    </comment>
    <comment ref="C6" authorId="0" shapeId="0">
      <text>
        <r>
          <rPr>
            <b/>
            <sz val="9"/>
            <color indexed="81"/>
            <rFont val="Tahoma"/>
            <family val="2"/>
          </rPr>
          <t>2. EFICIENCIA</t>
        </r>
      </text>
    </comment>
    <comment ref="D6" authorId="0" shapeId="0">
      <text>
        <r>
          <rPr>
            <b/>
            <sz val="9"/>
            <color indexed="81"/>
            <rFont val="Tahoma"/>
            <family val="2"/>
          </rPr>
          <t>3. EFECTIVIDAD</t>
        </r>
      </text>
    </comment>
    <comment ref="E6" authorId="0" shapeId="0">
      <text>
        <r>
          <rPr>
            <b/>
            <sz val="9"/>
            <color indexed="81"/>
            <rFont val="Tahoma"/>
            <family val="2"/>
          </rPr>
          <t>4. RIESGO</t>
        </r>
      </text>
    </comment>
    <comment ref="K6" authorId="0" shape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6" authorId="0" shape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11.xml><?xml version="1.0" encoding="utf-8"?>
<comments xmlns="http://schemas.openxmlformats.org/spreadsheetml/2006/main">
  <authors>
    <author>Autor</author>
  </authors>
  <commentList>
    <comment ref="B9" authorId="0" shapeId="0">
      <text>
        <r>
          <rPr>
            <b/>
            <sz val="9"/>
            <color indexed="81"/>
            <rFont val="Tahoma"/>
            <family val="2"/>
          </rPr>
          <t>1. EFICACIA</t>
        </r>
      </text>
    </comment>
    <comment ref="C9" authorId="0" shapeId="0">
      <text>
        <r>
          <rPr>
            <b/>
            <sz val="9"/>
            <color indexed="81"/>
            <rFont val="Tahoma"/>
            <family val="2"/>
          </rPr>
          <t>2. EFICIENCIA</t>
        </r>
      </text>
    </comment>
    <comment ref="D9" authorId="0" shapeId="0">
      <text>
        <r>
          <rPr>
            <b/>
            <sz val="9"/>
            <color indexed="81"/>
            <rFont val="Tahoma"/>
            <family val="2"/>
          </rPr>
          <t>3. EFECTIVIDAD</t>
        </r>
      </text>
    </comment>
    <comment ref="E9" authorId="0" shapeId="0">
      <text>
        <r>
          <rPr>
            <b/>
            <sz val="9"/>
            <color indexed="81"/>
            <rFont val="Tahoma"/>
            <family val="2"/>
          </rPr>
          <t>4. RIESGO</t>
        </r>
      </text>
    </comment>
    <comment ref="K9" authorId="0" shape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9" authorId="0" shape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12.xml><?xml version="1.0" encoding="utf-8"?>
<comments xmlns="http://schemas.openxmlformats.org/spreadsheetml/2006/main">
  <authors>
    <author>Autor</author>
  </authors>
  <commentList>
    <comment ref="B9" authorId="0" shapeId="0">
      <text>
        <r>
          <rPr>
            <b/>
            <sz val="9"/>
            <color indexed="81"/>
            <rFont val="Tahoma"/>
            <family val="2"/>
          </rPr>
          <t>1. EFICACIA</t>
        </r>
      </text>
    </comment>
    <comment ref="C9" authorId="0" shapeId="0">
      <text>
        <r>
          <rPr>
            <b/>
            <sz val="9"/>
            <color indexed="81"/>
            <rFont val="Tahoma"/>
            <family val="2"/>
          </rPr>
          <t>2. EFICIENCIA</t>
        </r>
      </text>
    </comment>
    <comment ref="D9" authorId="0" shapeId="0">
      <text>
        <r>
          <rPr>
            <b/>
            <sz val="9"/>
            <color indexed="81"/>
            <rFont val="Tahoma"/>
            <family val="2"/>
          </rPr>
          <t>3. EFECTIVIDAD</t>
        </r>
      </text>
    </comment>
    <comment ref="E9" authorId="0" shapeId="0">
      <text>
        <r>
          <rPr>
            <b/>
            <sz val="9"/>
            <color indexed="81"/>
            <rFont val="Tahoma"/>
            <family val="2"/>
          </rPr>
          <t>4. RIESGO</t>
        </r>
      </text>
    </comment>
    <comment ref="K9" authorId="0" shape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9" authorId="0" shape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13.xml><?xml version="1.0" encoding="utf-8"?>
<comments xmlns="http://schemas.openxmlformats.org/spreadsheetml/2006/main">
  <authors>
    <author>Autor</author>
  </authors>
  <commentList>
    <comment ref="B6" authorId="0" shapeId="0">
      <text>
        <r>
          <rPr>
            <b/>
            <sz val="9"/>
            <color indexed="81"/>
            <rFont val="Tahoma"/>
            <family val="2"/>
          </rPr>
          <t>1. EFICACIA</t>
        </r>
      </text>
    </comment>
    <comment ref="C6" authorId="0" shapeId="0">
      <text>
        <r>
          <rPr>
            <b/>
            <sz val="9"/>
            <color indexed="81"/>
            <rFont val="Tahoma"/>
            <family val="2"/>
          </rPr>
          <t>2. EFICIENCIA</t>
        </r>
      </text>
    </comment>
    <comment ref="D6" authorId="0" shapeId="0">
      <text>
        <r>
          <rPr>
            <b/>
            <sz val="9"/>
            <color indexed="81"/>
            <rFont val="Tahoma"/>
            <family val="2"/>
          </rPr>
          <t>3. EFECTIVIDAD</t>
        </r>
      </text>
    </comment>
    <comment ref="E6" authorId="0" shapeId="0">
      <text>
        <r>
          <rPr>
            <b/>
            <sz val="9"/>
            <color indexed="81"/>
            <rFont val="Tahoma"/>
            <family val="2"/>
          </rPr>
          <t>4. RIESGO</t>
        </r>
      </text>
    </comment>
    <comment ref="K6" authorId="0" shape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6" authorId="0" shape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2.xml><?xml version="1.0" encoding="utf-8"?>
<comments xmlns="http://schemas.openxmlformats.org/spreadsheetml/2006/main">
  <authors>
    <author>Autor</author>
  </authors>
  <commentList>
    <comment ref="B9" authorId="0" shapeId="0">
      <text>
        <r>
          <rPr>
            <b/>
            <sz val="9"/>
            <color indexed="81"/>
            <rFont val="Tahoma"/>
            <family val="2"/>
          </rPr>
          <t>1. EFICACIA</t>
        </r>
      </text>
    </comment>
    <comment ref="C9" authorId="0" shapeId="0">
      <text>
        <r>
          <rPr>
            <b/>
            <sz val="9"/>
            <color indexed="81"/>
            <rFont val="Tahoma"/>
            <family val="2"/>
          </rPr>
          <t>2. EFICIENCIA</t>
        </r>
      </text>
    </comment>
    <comment ref="D9" authorId="0" shapeId="0">
      <text>
        <r>
          <rPr>
            <b/>
            <sz val="9"/>
            <color indexed="81"/>
            <rFont val="Tahoma"/>
            <family val="2"/>
          </rPr>
          <t>3. EFECTIVIDAD</t>
        </r>
      </text>
    </comment>
    <comment ref="E9" authorId="0" shapeId="0">
      <text>
        <r>
          <rPr>
            <b/>
            <sz val="9"/>
            <color indexed="81"/>
            <rFont val="Tahoma"/>
            <family val="2"/>
          </rPr>
          <t>4. RIESGO</t>
        </r>
      </text>
    </comment>
    <comment ref="K9" authorId="0" shape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9" authorId="0" shape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3.xml><?xml version="1.0" encoding="utf-8"?>
<comments xmlns="http://schemas.openxmlformats.org/spreadsheetml/2006/main">
  <authors>
    <author>Autor</author>
  </authors>
  <commentList>
    <comment ref="B9" authorId="0" shapeId="0">
      <text>
        <r>
          <rPr>
            <b/>
            <sz val="9"/>
            <color indexed="81"/>
            <rFont val="Tahoma"/>
            <family val="2"/>
          </rPr>
          <t>1. EFICACIA</t>
        </r>
      </text>
    </comment>
    <comment ref="C9" authorId="0" shapeId="0">
      <text>
        <r>
          <rPr>
            <b/>
            <sz val="9"/>
            <color indexed="81"/>
            <rFont val="Tahoma"/>
            <family val="2"/>
          </rPr>
          <t>2. EFICIENCIA</t>
        </r>
      </text>
    </comment>
    <comment ref="D9" authorId="0" shapeId="0">
      <text>
        <r>
          <rPr>
            <b/>
            <sz val="9"/>
            <color indexed="81"/>
            <rFont val="Tahoma"/>
            <family val="2"/>
          </rPr>
          <t>3. EFECTIVIDAD</t>
        </r>
      </text>
    </comment>
    <comment ref="E9" authorId="0" shapeId="0">
      <text>
        <r>
          <rPr>
            <b/>
            <sz val="9"/>
            <color indexed="81"/>
            <rFont val="Tahoma"/>
            <family val="2"/>
          </rPr>
          <t>4. RIESGO</t>
        </r>
      </text>
    </comment>
    <comment ref="K9" authorId="0" shape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9" authorId="0" shape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4.xml><?xml version="1.0" encoding="utf-8"?>
<comments xmlns="http://schemas.openxmlformats.org/spreadsheetml/2006/main">
  <authors>
    <author>Autor</author>
  </authors>
  <commentList>
    <comment ref="B9" authorId="0" shapeId="0">
      <text>
        <r>
          <rPr>
            <b/>
            <sz val="9"/>
            <color indexed="81"/>
            <rFont val="Tahoma"/>
            <family val="2"/>
          </rPr>
          <t>1. EFICACIA</t>
        </r>
      </text>
    </comment>
    <comment ref="C9" authorId="0" shapeId="0">
      <text>
        <r>
          <rPr>
            <b/>
            <sz val="9"/>
            <color indexed="81"/>
            <rFont val="Tahoma"/>
            <family val="2"/>
          </rPr>
          <t>2. EFICIENCIA</t>
        </r>
      </text>
    </comment>
    <comment ref="D9" authorId="0" shapeId="0">
      <text>
        <r>
          <rPr>
            <b/>
            <sz val="9"/>
            <color indexed="81"/>
            <rFont val="Tahoma"/>
            <family val="2"/>
          </rPr>
          <t>3. EFECTIVIDAD</t>
        </r>
      </text>
    </comment>
    <comment ref="E9" authorId="0" shapeId="0">
      <text>
        <r>
          <rPr>
            <b/>
            <sz val="9"/>
            <color indexed="81"/>
            <rFont val="Tahoma"/>
            <family val="2"/>
          </rPr>
          <t>4. RIESGO</t>
        </r>
      </text>
    </comment>
    <comment ref="K9" authorId="0" shape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9" authorId="0" shape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5.xml><?xml version="1.0" encoding="utf-8"?>
<comments xmlns="http://schemas.openxmlformats.org/spreadsheetml/2006/main">
  <authors>
    <author>Autor</author>
  </authors>
  <commentList>
    <comment ref="B5" authorId="0" shapeId="0">
      <text>
        <r>
          <rPr>
            <b/>
            <sz val="9"/>
            <color indexed="8"/>
            <rFont val="Tahoma"/>
            <family val="2"/>
          </rPr>
          <t>1. EFICACIA</t>
        </r>
      </text>
    </comment>
    <comment ref="C5" authorId="0" shapeId="0">
      <text>
        <r>
          <rPr>
            <b/>
            <sz val="9"/>
            <color indexed="8"/>
            <rFont val="Tahoma"/>
            <family val="2"/>
          </rPr>
          <t>2. EFICIENCIA</t>
        </r>
      </text>
    </comment>
    <comment ref="D5" authorId="0" shapeId="0">
      <text>
        <r>
          <rPr>
            <b/>
            <sz val="9"/>
            <color indexed="8"/>
            <rFont val="Tahoma"/>
            <family val="2"/>
          </rPr>
          <t>3. EFECTIVIDAD</t>
        </r>
      </text>
    </comment>
    <comment ref="E5" authorId="0" shapeId="0">
      <text>
        <r>
          <rPr>
            <b/>
            <sz val="9"/>
            <color indexed="8"/>
            <rFont val="Tahoma"/>
            <family val="2"/>
          </rPr>
          <t>4. RIESGO</t>
        </r>
      </text>
    </comment>
    <comment ref="K5" authorId="0" shapeId="0">
      <text>
        <r>
          <rPr>
            <b/>
            <sz val="9"/>
            <color indexed="8"/>
            <rFont val="Tahoma"/>
            <family val="2"/>
          </rPr>
          <t xml:space="preserve">CC.Condición Critica: </t>
        </r>
        <r>
          <rPr>
            <sz val="9"/>
            <color indexed="8"/>
            <rFont val="Tahoma"/>
            <family val="2"/>
          </rPr>
          <t>deben definir los intervalos de incumplimiento  y debera diligenciar el formato de FR.EM.005  Registro de corrección, acciones correctiva</t>
        </r>
      </text>
    </comment>
    <comment ref="L5" authorId="0" shapeId="0">
      <text>
        <r>
          <rPr>
            <sz val="9"/>
            <color indexed="8"/>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6.xml><?xml version="1.0" encoding="utf-8"?>
<comments xmlns="http://schemas.openxmlformats.org/spreadsheetml/2006/main">
  <authors>
    <author>Autor</author>
  </authors>
  <commentList>
    <comment ref="B6" authorId="0" shapeId="0">
      <text>
        <r>
          <rPr>
            <b/>
            <sz val="9"/>
            <color indexed="81"/>
            <rFont val="Tahoma"/>
            <family val="2"/>
          </rPr>
          <t>1. EFICACIA</t>
        </r>
      </text>
    </comment>
    <comment ref="C6" authorId="0" shapeId="0">
      <text>
        <r>
          <rPr>
            <b/>
            <sz val="9"/>
            <color indexed="81"/>
            <rFont val="Tahoma"/>
            <family val="2"/>
          </rPr>
          <t>2. EFICIENCIA</t>
        </r>
      </text>
    </comment>
    <comment ref="D6" authorId="0" shapeId="0">
      <text>
        <r>
          <rPr>
            <b/>
            <sz val="9"/>
            <color indexed="81"/>
            <rFont val="Tahoma"/>
            <family val="2"/>
          </rPr>
          <t>3. EFECTIVIDAD</t>
        </r>
      </text>
    </comment>
    <comment ref="E6" authorId="0" shapeId="0">
      <text>
        <r>
          <rPr>
            <b/>
            <sz val="9"/>
            <color indexed="81"/>
            <rFont val="Tahoma"/>
            <family val="2"/>
          </rPr>
          <t>4. RIESGO</t>
        </r>
      </text>
    </comment>
    <comment ref="K6" authorId="0" shape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6" authorId="0" shape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7.xml><?xml version="1.0" encoding="utf-8"?>
<comments xmlns="http://schemas.openxmlformats.org/spreadsheetml/2006/main">
  <authors>
    <author>Autor</author>
  </authors>
  <commentList>
    <comment ref="C9" authorId="0" shapeId="0">
      <text>
        <r>
          <rPr>
            <b/>
            <sz val="9"/>
            <color indexed="81"/>
            <rFont val="Tahoma"/>
            <family val="2"/>
          </rPr>
          <t>1. EFICACIA</t>
        </r>
      </text>
    </comment>
    <comment ref="D9" authorId="0" shapeId="0">
      <text>
        <r>
          <rPr>
            <b/>
            <sz val="9"/>
            <color indexed="81"/>
            <rFont val="Tahoma"/>
            <family val="2"/>
          </rPr>
          <t>2. EFICIENCIA</t>
        </r>
      </text>
    </comment>
    <comment ref="E9" authorId="0" shapeId="0">
      <text>
        <r>
          <rPr>
            <b/>
            <sz val="9"/>
            <color indexed="81"/>
            <rFont val="Tahoma"/>
            <family val="2"/>
          </rPr>
          <t>3. EFECTIVIDAD</t>
        </r>
      </text>
    </comment>
    <comment ref="F9" authorId="0" shapeId="0">
      <text>
        <r>
          <rPr>
            <b/>
            <sz val="9"/>
            <color indexed="81"/>
            <rFont val="Tahoma"/>
            <family val="2"/>
          </rPr>
          <t>4. RIESGO</t>
        </r>
      </text>
    </comment>
    <comment ref="L9" authorId="0" shape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M9" authorId="0" shape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8.xml><?xml version="1.0" encoding="utf-8"?>
<comments xmlns="http://schemas.openxmlformats.org/spreadsheetml/2006/main">
  <authors>
    <author>Autor</author>
  </authors>
  <commentList>
    <comment ref="B9" authorId="0" shapeId="0">
      <text>
        <r>
          <rPr>
            <b/>
            <sz val="9"/>
            <color indexed="81"/>
            <rFont val="Tahoma"/>
            <family val="2"/>
          </rPr>
          <t>1. EFICACIA</t>
        </r>
      </text>
    </comment>
    <comment ref="C9" authorId="0" shapeId="0">
      <text>
        <r>
          <rPr>
            <b/>
            <sz val="9"/>
            <color indexed="81"/>
            <rFont val="Tahoma"/>
            <family val="2"/>
          </rPr>
          <t>2. EFICIENCIA</t>
        </r>
      </text>
    </comment>
    <comment ref="D9" authorId="0" shapeId="0">
      <text>
        <r>
          <rPr>
            <b/>
            <sz val="9"/>
            <color indexed="81"/>
            <rFont val="Tahoma"/>
            <family val="2"/>
          </rPr>
          <t>3. EFECTIVIDAD</t>
        </r>
      </text>
    </comment>
    <comment ref="E9" authorId="0" shapeId="0">
      <text>
        <r>
          <rPr>
            <b/>
            <sz val="9"/>
            <color indexed="81"/>
            <rFont val="Tahoma"/>
            <family val="2"/>
          </rPr>
          <t>4. RIESGO</t>
        </r>
      </text>
    </comment>
    <comment ref="K9" authorId="0" shape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9" authorId="0" shape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9.xml><?xml version="1.0" encoding="utf-8"?>
<comments xmlns="http://schemas.openxmlformats.org/spreadsheetml/2006/main">
  <authors>
    <author>Autor</author>
  </authors>
  <commentList>
    <comment ref="B7" authorId="0" shapeId="0">
      <text>
        <r>
          <rPr>
            <b/>
            <sz val="9"/>
            <color indexed="81"/>
            <rFont val="Tahoma"/>
            <family val="2"/>
          </rPr>
          <t>1. EFICACIA</t>
        </r>
      </text>
    </comment>
    <comment ref="C7" authorId="0" shapeId="0">
      <text>
        <r>
          <rPr>
            <b/>
            <sz val="9"/>
            <color indexed="81"/>
            <rFont val="Tahoma"/>
            <family val="2"/>
          </rPr>
          <t>2. EFICIENCIA</t>
        </r>
      </text>
    </comment>
    <comment ref="D7" authorId="0" shapeId="0">
      <text>
        <r>
          <rPr>
            <b/>
            <sz val="9"/>
            <color indexed="81"/>
            <rFont val="Tahoma"/>
            <family val="2"/>
          </rPr>
          <t>3. EFECTIVIDAD</t>
        </r>
      </text>
    </comment>
    <comment ref="E7" authorId="0" shapeId="0">
      <text>
        <r>
          <rPr>
            <b/>
            <sz val="9"/>
            <color indexed="81"/>
            <rFont val="Tahoma"/>
            <family val="2"/>
          </rPr>
          <t>4. RIESGO</t>
        </r>
      </text>
    </comment>
    <comment ref="K7" authorId="0" shape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7" authorId="0" shape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sharedStrings.xml><?xml version="1.0" encoding="utf-8"?>
<sst xmlns="http://schemas.openxmlformats.org/spreadsheetml/2006/main" count="2512" uniqueCount="579">
  <si>
    <t>TABLERO DE CONTROL DE INDICADORES</t>
  </si>
  <si>
    <r>
      <t>PERIODO A EVALUAR(AÑO): ENE</t>
    </r>
    <r>
      <rPr>
        <sz val="10"/>
        <rFont val="Arial"/>
        <family val="2"/>
      </rPr>
      <t>-DIC 2018</t>
    </r>
  </si>
  <si>
    <r>
      <t>PROCESO:</t>
    </r>
    <r>
      <rPr>
        <sz val="10"/>
        <rFont val="Arial"/>
        <family val="2"/>
      </rPr>
      <t xml:space="preserve"> Planificación Estratégica Corporativa y Ambiental </t>
    </r>
  </si>
  <si>
    <r>
      <t xml:space="preserve">RESPONSABLE: </t>
    </r>
    <r>
      <rPr>
        <sz val="10"/>
        <rFont val="Arial"/>
        <family val="2"/>
      </rPr>
      <t>Jefe Oficina de Planeación</t>
    </r>
  </si>
  <si>
    <r>
      <t xml:space="preserve">AREA: </t>
    </r>
    <r>
      <rPr>
        <sz val="10"/>
        <rFont val="Arial"/>
        <family val="2"/>
      </rPr>
      <t xml:space="preserve">Oficina de Planeación </t>
    </r>
  </si>
  <si>
    <r>
      <t>OBJETIVO:</t>
    </r>
    <r>
      <rPr>
        <sz val="10"/>
        <rFont val="Arial"/>
        <family val="2"/>
      </rPr>
      <t xml:space="preserve"> Formular y realizar seguimiento a las estrategias institucionales de corto, mediano y largo plazo para el cumplimiento de las políticas y normatividad vigentes que contribuyan a la sostenibilidad ambiental del departamento del Magdalena.</t>
    </r>
  </si>
  <si>
    <t>1. HOJA DE VIDA DEL INDICADOR</t>
  </si>
  <si>
    <t>2. MEDICIÓN DEL INDICADOR</t>
  </si>
  <si>
    <t>3. TENDENCIAS</t>
  </si>
  <si>
    <t>N°</t>
  </si>
  <si>
    <t xml:space="preserve">  TIPO DE 
INDICADOR</t>
  </si>
  <si>
    <t>NOMBRE DEL INDICADOR</t>
  </si>
  <si>
    <t>OBJETIVO</t>
  </si>
  <si>
    <t>FÓRMULA DE CONSTRUCCIÓN</t>
  </si>
  <si>
    <t>FRECUENCIA DE MEDICIÓN</t>
  </si>
  <si>
    <t>META</t>
  </si>
  <si>
    <t>CRITERIO DE ANALISIS</t>
  </si>
  <si>
    <t>UNIDAD DE MEDIDA</t>
  </si>
  <si>
    <t>FUENTE DE INFORMACIÓN/DATOS</t>
  </si>
  <si>
    <t>RESPONSABLE DEL ANALISIS</t>
  </si>
  <si>
    <t>ENE</t>
  </si>
  <si>
    <t>FEB</t>
  </si>
  <si>
    <t>MAR</t>
  </si>
  <si>
    <t>ABR</t>
  </si>
  <si>
    <t>MAY</t>
  </si>
  <si>
    <t>JUN</t>
  </si>
  <si>
    <t>JUL</t>
  </si>
  <si>
    <t>AGO</t>
  </si>
  <si>
    <t>SEP</t>
  </si>
  <si>
    <t>OCT</t>
  </si>
  <si>
    <t>NOV</t>
  </si>
  <si>
    <t>DIC</t>
  </si>
  <si>
    <t>AC</t>
  </si>
  <si>
    <t>AP</t>
  </si>
  <si>
    <t>x</t>
  </si>
  <si>
    <t xml:space="preserve">Eficacia Cumplimiento
de meta física Anual
</t>
  </si>
  <si>
    <t>Medir el cumplimiento promedio de las metas físicas del Plan de Accion, para el periodo evaluado.</t>
  </si>
  <si>
    <t>Sumatoria del % de Avance de programas del PAI / Número de programas del PAI</t>
  </si>
  <si>
    <t>Anual</t>
  </si>
  <si>
    <t xml:space="preserve"> 0%-50% </t>
  </si>
  <si>
    <t xml:space="preserve">51%-85% </t>
  </si>
  <si>
    <t>%</t>
  </si>
  <si>
    <t xml:space="preserve"> Ejecución Fisica del 2018, Informe de Gestión 2018 </t>
  </si>
  <si>
    <t>Jefe y Profesional Universitario Gr 9 de Oficina de Planeación</t>
  </si>
  <si>
    <t>Eficacia-Cumplimiento  meta financiera anual para  inversión</t>
  </si>
  <si>
    <t>Medir el cumplimiento del  proceso con respecto a la ejecución de los recursos de Funcionamiento.</t>
  </si>
  <si>
    <t>Presupuesto ejecutado inversión x 100/ Presupuesto apropiado inversión</t>
  </si>
  <si>
    <t xml:space="preserve"> 0%-50%  - AC</t>
  </si>
  <si>
    <t xml:space="preserve"> Ejecución presupuestal del 2018, Informe de Gestión 2018 </t>
  </si>
  <si>
    <t>Porcentaje de la superficie de áreas protegidas regionales declaradas, homologadas o recategorizadas, inscritas en el RUNAP</t>
  </si>
  <si>
    <t xml:space="preserve">Medir la superficie en hectareas de las areas protegidas regionales, declaradas homologadas o recategorizadas inscritas en el RUNAP, con respecto a la meta de areas protegidas regionales definida en el plan de acción de la Corporación. Comprende las áreas protegidas tanto continentales como marinas, costeras e insulares. </t>
  </si>
  <si>
    <t>(Sumatoria de las Superficies de áreas protegidas regionales declaradas, homologadas o recategorizadas, inscritas en el RUNAP (ha), en el tiempo t. / Meta de áreas protegidas regionales declaradas, homologadas o recategorizadas, inscritas en el RUNAP (ha), en el tiempo t.) x 100</t>
  </si>
  <si>
    <t xml:space="preserve">Anual </t>
  </si>
  <si>
    <t>100% (20.000 hectáreas)</t>
  </si>
  <si>
    <t>hectáreas)</t>
  </si>
  <si>
    <t>Matriz de seguimiento de la resolución 667 de 2016 "por la cual se establecen los indicadores mínimos de que trata el artículo 2.2.8.6.5.3 del decreto 1076 de 2015"</t>
  </si>
  <si>
    <t>Jefe  y Profesional Especializado Gr 17 de la Oficina de Planeación</t>
  </si>
  <si>
    <t>N.A</t>
  </si>
  <si>
    <t>Porcentaje de áreas protegidas con planes de manejo en ejecución  (Resolución N° 667 de 2016 MADS)</t>
  </si>
  <si>
    <t xml:space="preserve">Medir el cumplimiento de la corporación en cuanto a la realización de acciones dirigidas a la implementación de los planes de manejo de las areas protegidas, cuya adminsitración es responsabilidad de la autoridad ambiental. De esta manera, la Corporación contribuye a la ejecución a nivel regional de la política nacional de gestión de la biodiversidad y sus servicios ecosistémicos. </t>
  </si>
  <si>
    <t>(Sumatoria de áreas protegidas i con planes de manejo en ejecución, en el tiempo t / Sumatoria de áreas protegidas i cuya administración es responsabilidad de la Corporación Autónoma Regional, en el tiempo t.) * 100</t>
  </si>
  <si>
    <t>100% (1 proyecto)</t>
  </si>
  <si>
    <t xml:space="preserve"> Porcentaje de avance en la formulación o ajuste de los Planes de Ordenación y Manejo de Cuencas (POMCAS), Planes de Manejo de Acuíferos (PMA) y Planes de Manejo de Microcuencas (PMM) priorizados por la Corporación.</t>
  </si>
  <si>
    <t>Medir el cumplimiento de las metas establecidas en relación con la formulación o ajuste de los Planes de Ordenación y Manejo de Cuencas (POMCAS), Planes de Manejo de Acuíferos (PMA) y Planes de Manejo de Microcuencas (PMM).</t>
  </si>
  <si>
    <t>Porcentaje de avance en la formulación de
los Planes de Ordenación y Manejo de
Cuencas (POMCAS), en el tiempo t.</t>
  </si>
  <si>
    <t>3 Planes de
Ordenación y
Manejo de
Cuencas
(POMCAS) en
formulación</t>
  </si>
  <si>
    <t>NA</t>
  </si>
  <si>
    <t>Jefe  y Profesional Especializado Gr 14 de la Oficina de Planeación</t>
  </si>
  <si>
    <t>4. ANALISIS DE DATOS</t>
  </si>
  <si>
    <r>
      <rPr>
        <b/>
        <sz val="11"/>
        <color indexed="8"/>
        <rFont val="Calibri"/>
        <family val="2"/>
      </rPr>
      <t xml:space="preserve">En el item 1:  </t>
    </r>
    <r>
      <rPr>
        <sz val="11"/>
        <color indexed="8"/>
        <rFont val="Calibri"/>
        <family val="2"/>
      </rPr>
      <t xml:space="preserve">El resultado del indicador anual fue del 96% con relación a la eficacia del cumplimiento de la meta fisica del año 2018, este indicador aumento con relación al año 2017 el cual fue del 90%. Al analizar las cifras del Avance Físico del Plan de Acción a corte 31 de Diciembre de 2018, </t>
    </r>
    <r>
      <rPr>
        <sz val="11"/>
        <rFont val="Calibri"/>
        <family val="2"/>
      </rPr>
      <t>se destaca la consecución de recursos a nivel nacional para la ejecución de los proyectos: “Restauración ambiental de los caños El Burro y El Salado como aporte a la recuperación del Ecosistema de la C.G.S.M., departamento del Magdalena”, “Diseño y construcción de obras de mitigación y control de inundaciones en zonas de influencia de los distritos de riego de Usoaracataca y Usotucurinca en el departamento del Magdalena, a través del mantenimiento de drenajes naturales”,  “Construcción de canales laterales y mantenimiento de los dos primeros kilómetros al caño clarín nuevo para mejorar las condiciones ambientales en el VIPIS”, “Estudios, diseños y obras de mejoramiento y/o mantenimiento de drenajes naturales y mitigación ambiental en los Distritos de Adecuación de Tierras de Aracataca y Tucurinca en el departamento del Magdalena, en jurisdicción de los municipios de Zona Bananera y El Retén” y “Conservación de la biodiversidad en el marco del programa Guardabosques Corazón del Mundo en la cuenca media del río Fundación, Departamento del Magdalena. Aracataca”</t>
    </r>
    <r>
      <rPr>
        <sz val="11"/>
        <color indexed="8"/>
        <rFont val="Calibri"/>
        <family val="2"/>
      </rPr>
      <t xml:space="preserve">
</t>
    </r>
    <r>
      <rPr>
        <b/>
        <sz val="11"/>
        <color indexed="8"/>
        <rFont val="Calibri"/>
        <family val="2"/>
      </rPr>
      <t xml:space="preserve">En el item 2: </t>
    </r>
    <r>
      <rPr>
        <sz val="11"/>
        <color indexed="8"/>
        <rFont val="Calibri"/>
        <family val="2"/>
      </rPr>
      <t xml:space="preserve">El resultado con respecto al presupuesto de inversión apropiado contra lo ejecutado fue del 88%, disminuyo con relación al año 2017 el cual fue del 94%, Con respecto a el presupuesto total de gastos de CORPAMAG a corte 31 de Diciembre de 2018, fue de $44.314 millones de pesos de los cuales se han ejecutado recursos por valor de $40.327 millones de pesos, lo que representa un porcentaje de ejecución del 91%, así mismo sobre el total ejecutado se efectuaron pagos por valor de $ 6.991 millones de pesos.
</t>
    </r>
    <r>
      <rPr>
        <b/>
        <sz val="11"/>
        <color indexed="8"/>
        <rFont val="Calibri"/>
        <family val="2"/>
      </rPr>
      <t>En el item 3</t>
    </r>
    <r>
      <rPr>
        <sz val="11"/>
        <color indexed="8"/>
        <rFont val="Calibri"/>
        <family val="2"/>
      </rPr>
      <t xml:space="preserve">: Para el cumplimiento de este indicador, el Director de CORPAMAG y el Director de CORPOCESAR, firmaron convenio interadministrativo, por valor de 900 millones de pesos, con el objeto de: “Aunar esfuerzos técnicos, administrativos y económicos para la realización de actividades concernientes al proceso de declaración del Complejo de Humedal de Zapatosa como área protegida, de acuerdo a lo establecido en Resolución 1125 de 2015 del Ministerio de Ambiente y Desarrollo Sostenible”, su meta esta contemplada para la vigencia 2019.
</t>
    </r>
    <r>
      <rPr>
        <b/>
        <sz val="11"/>
        <color indexed="8"/>
        <rFont val="Calibri"/>
        <family val="2"/>
      </rPr>
      <t>En el item 4</t>
    </r>
    <r>
      <rPr>
        <sz val="11"/>
        <color indexed="8"/>
        <rFont val="Calibri"/>
        <family val="2"/>
      </rPr>
      <t xml:space="preserve">: Durante la vigencia 2018, la Corporación adelantó un proceso de investigación para identificar áreas prioritarias para la conservación y restauración en el departamento del Magdalena, el cual parte de documentos de planificación ambiental anteriormente formulados.  Como resultado del proceso investigativo se obtiene la primera propuesta de área para la conservación y restauración en el departamento del Magdalena, la cual se encuentra ubicada sobre el sector nororiental de la Subcuenca del Humedal Caño Schiller, y favorece la formulación del Portafolio de Áreas Prioritarias para la Conservación del departamento. 
</t>
    </r>
    <r>
      <rPr>
        <b/>
        <sz val="11"/>
        <color indexed="8"/>
        <rFont val="Calibri"/>
        <family val="2"/>
      </rPr>
      <t>En el item 5:</t>
    </r>
    <r>
      <rPr>
        <sz val="11"/>
        <color indexed="8"/>
        <rFont val="Calibri"/>
        <family val="2"/>
      </rPr>
      <t xml:space="preserve"> El avance en la formulación de los POMCAS a corte del  segundo semestre de 2018, es del 100%  El  contrato “Elaborar (Formular) los Planes de Ordenación y Manejo de las Cuencas Hidrográficas del río Piedras, Manzanares y otros directos al Caribe (código 1501) y del complejo de humedales Ciénaga Grande de Santa Marta (código 2906-01) se encuentra  totalmente ejecutado y está surtiendo la fase de adopción por parte de la Corporación.
</t>
    </r>
  </si>
  <si>
    <t>PERIODO A EVALUAR(AÑO): JULIO A DICIEMBRE DE 2018</t>
  </si>
  <si>
    <t>PROCESO: Educación Ambiental y Participación Ciudadana</t>
  </si>
  <si>
    <t>RESPONSABLE: Subdirector de Educación Ambiental</t>
  </si>
  <si>
    <t>AREA: Subdirección de Educación Ambiental</t>
  </si>
  <si>
    <t xml:space="preserve">OBJETIVO: Implementar las estrategias de educación ambiental definidas en el Plan de Acción Institucional acorde con la Política Nacional de Educación Ambiental y las demás disposiciones legales vigentes, que contribuyan a la transformación de cultura para el desarrollo sostenible de los recursos naturales en el departamento del Magdalena.
</t>
  </si>
  <si>
    <t>X</t>
  </si>
  <si>
    <t>Eficacia en la implementación de los CIDEA</t>
  </si>
  <si>
    <t>Medir el cumplimiento de la conformación  de los CIDEA</t>
  </si>
  <si>
    <t>Número de entes territoriales asesorados en CIDEA  x 100  /Número de entes territoriales programdos en el PAI</t>
  </si>
  <si>
    <t>Semestral</t>
  </si>
  <si>
    <t>1 CIDEA anual</t>
  </si>
  <si>
    <t xml:space="preserve">0  CIDEA </t>
  </si>
  <si>
    <t>Porcentaje</t>
  </si>
  <si>
    <t>Carpeta de CIDEA del archivo de gestión de Educación Ambiental/PAI vigente.</t>
  </si>
  <si>
    <t>Subdireccion de educación ambiental</t>
  </si>
  <si>
    <t>N/A</t>
  </si>
  <si>
    <t>Eficacia del cumplimiento de apoyo técnico a los PRAE</t>
  </si>
  <si>
    <t>Medir el cumplimiento de la ejecución del PRAE/ Medir el apoyo técnico a los PRAE</t>
  </si>
  <si>
    <t>Número de PRAE apoyados por la Corporación  x 100 /  Número de PRAE programados en el PAI</t>
  </si>
  <si>
    <t>5 PRAE anual</t>
  </si>
  <si>
    <t xml:space="preserve"> &lt;  2</t>
  </si>
  <si>
    <t>Carpeta de seguimiento a PRAE  del archivo de gestión de Educación Ambiental</t>
  </si>
  <si>
    <t>Eficacia del cumplimiento de apoyo técnico a los PROCEDA</t>
  </si>
  <si>
    <t>Medir  la eficacia de apoyo técnico a los PROCEDA</t>
  </si>
  <si>
    <t>Número de PROCEDA apoyados por la Corporación x 100 / Número de PROCEDA programados en el PAI</t>
  </si>
  <si>
    <t>5 PROCEDA anual</t>
  </si>
  <si>
    <t xml:space="preserve"> &lt;  2 </t>
  </si>
  <si>
    <t>Carpeta de seguimiento a PROCEDA  del archivo de gestión de Educación Ambiental</t>
  </si>
  <si>
    <t>Eficacia en la vinculación de Promotores Ambiental</t>
  </si>
  <si>
    <t xml:space="preserve">Medir el cumplimiento en la vinculación de Promotores Ambientales </t>
  </si>
  <si>
    <t>Número de Promotores Ambientales vinculados a procesos educativos ambientales x 100 / Número de Promotores Ambientales programados en el PAI</t>
  </si>
  <si>
    <t>50 Promotores anual</t>
  </si>
  <si>
    <t xml:space="preserve"> &lt;  25 </t>
  </si>
  <si>
    <t>30 &lt; 25</t>
  </si>
  <si>
    <t>Carpeta de Promotores Ambientas capacitados  del archivo de gestión de Educación Ambiental/PAI vigente.</t>
  </si>
  <si>
    <t>Eficacia en la ejecución total de acciones en Educación Ambiental (Resolución No 667  de 2016 Minambiente)</t>
  </si>
  <si>
    <t>Medir la eficacia en la ejecución de acciones de Educación Ambiental</t>
  </si>
  <si>
    <t>a(ejecución de accion 1 relacionada con la educación ambiental, en el tiempo t-) + b (ejecución de acción 2 relacionada con la educación ambiental, en el tiempo t) + n (ejecución de acción n relacionada con la educación ambiental, en el tiempo t)</t>
  </si>
  <si>
    <t>100% anual</t>
  </si>
  <si>
    <t>Menos del 60% de acciones relacionadas con la educación ambiental</t>
  </si>
  <si>
    <t>Menos del 80% de acciones relacionadas con la educación ambiental</t>
  </si>
  <si>
    <t>PAI viegente.</t>
  </si>
  <si>
    <t>Efectividad en la ejecución presupuestal de acciones relacionadas con la educación ambiental en el año t (Resolución 667 de 2016 Minambiente)</t>
  </si>
  <si>
    <t>Medir la efecctividad en la ejecución presupuestal de acciones relacionadas con la educación ambiental</t>
  </si>
  <si>
    <t>Compromisos correspondientes a la acción i en educación ambiental en el año t / presupuesto definitivo a la acción i en educación ambiental en el año t</t>
  </si>
  <si>
    <t>Menos del 50% de presupuesto en el primer semestre</t>
  </si>
  <si>
    <t xml:space="preserve">Menos del 70% a octubre </t>
  </si>
  <si>
    <t>Presupuesto de actividades de educación ambiental  de vigencia anual</t>
  </si>
  <si>
    <t xml:space="preserve">Incumplimiento del cronograma de actividades de Educación Ambiental </t>
  </si>
  <si>
    <t xml:space="preserve">Medir el incumplimiento del cronograma de actividades de Educación Amibental </t>
  </si>
  <si>
    <t>No. De actividades de Educación Ambiental  que no se pudieron ejecutar   * 100 /  No. De actividades programadas en el cronograma de actividades de Educación Ambiental</t>
  </si>
  <si>
    <t>Trimestral</t>
  </si>
  <si>
    <t>Reducir 12%</t>
  </si>
  <si>
    <t>&gt;21%</t>
  </si>
  <si>
    <t>&gt;15%</t>
  </si>
  <si>
    <t>Cronograma mensual de acitividades de Educación Ambiental</t>
  </si>
  <si>
    <t>Los indicadores medidos corresponde a cada una de las actividades ejecutadas por la Subdirección de Educación Ambiental, medidos entre el 01 de Julio a 31 de Diciembre de 2018. El indicador de Eficacia en la implementación de los CIDEA, correspondiente al periodo de  Julio a Diciembre de 2018 cumplió la meta.  El indicador de Eficacia del cumplimiento de apoyo técnico a los PRAE,  correspondiente al perido de Juluio a Diciembre de 2018 cumplió con la meta. El indicador para medir la Eficacia del cumplimiento de apoyo técnico a los PROCEDA, correspondiente al perido Julio a Diciembre de 2018, no alcanzó la meta, debido a que se presentaron problemas de orden público en la zona, lo que impidio que se realizara la asesoria para la formulación e implementación de los PROCEDA. El indicador para medir la Eficacia en la vinculación de Promotores Ambiental, correspondiente de Julio a Diciembre de 2018, cumplió  la meta. El indicador para medir la Eficacia en la ejecución total de acciones en Educación Ambiental, correspondiente de Julio a Diciembre de 2018, cumplio la meta en su totalidad. El indicador para medir la Efectividad en la ejecución presupuestal de acciones relacionadas con la educación ambiental, correspondiente de Julio a Diciembre de 2018, cumplio la meta en su totalidad. El indicador de riesgo para medir el incumplimiento del cronograma de actividades de educación ambiental, correspondiente al período de Julio a Diciembre dee 2018, cumplio la meta en disminuir la materización del riesgo.</t>
  </si>
  <si>
    <r>
      <t xml:space="preserve">PERIODO A EVALUAR(AÑO): </t>
    </r>
    <r>
      <rPr>
        <sz val="11"/>
        <rFont val="Arial"/>
        <family val="2"/>
      </rPr>
      <t>2018</t>
    </r>
  </si>
  <si>
    <t>PROCESO:  Gestión Ambiental</t>
  </si>
  <si>
    <t>RESPONSABLE: Subdirector de Gestión Ambiental</t>
  </si>
  <si>
    <r>
      <t xml:space="preserve">AREA: </t>
    </r>
    <r>
      <rPr>
        <sz val="11"/>
        <rFont val="Arial"/>
        <family val="2"/>
      </rPr>
      <t xml:space="preserve">Subdirección de Gestión Ambiental </t>
    </r>
  </si>
  <si>
    <r>
      <t>OBJETIVO:</t>
    </r>
    <r>
      <rPr>
        <sz val="10"/>
        <rFont val="Arial"/>
        <family val="2"/>
      </rPr>
      <t xml:space="preserve"> Contribuir a la sostenibilidad del Medio Ambiente y sus Recursos Naturales Renovables administrando adecuadamente el uso y aprovechamiento de los mismos, mediante la evaluación, control y seguimiento ambiental en pro del cumplimiento de las funciones misionales de CORPAMAG.  </t>
    </r>
  </si>
  <si>
    <t>Tiempo promedio de trámite vertimiento
para la resolución de
autorizaciones ambientales
otorgadas por la corporación</t>
  </si>
  <si>
    <t>Conocer los tiempos de gestión y entrega de las resoluciones de autorizaciones de los tramites ambientales a los usuarios</t>
  </si>
  <si>
    <t xml:space="preserve">Sumatoria de los tiempos de duración
de cada trámite i en la categoría vertimiento /
Número de trámites atendidos de
cada una de las categorías
analizadas </t>
  </si>
  <si>
    <t>Cuatrimestral</t>
  </si>
  <si>
    <t>60 días hábiles</t>
  </si>
  <si>
    <t>&gt;60 días hábiles</t>
  </si>
  <si>
    <t>#</t>
  </si>
  <si>
    <t>Software de expedientes</t>
  </si>
  <si>
    <t>Profesional Universitario Gr 9 de la Subdirección de Gestión Ambiental</t>
  </si>
  <si>
    <t>Tiempo promedio de trámite Licencias Ambientales
para la resolución de
autorizaciones ambientales
otorgadas por la corporación</t>
  </si>
  <si>
    <t xml:space="preserve">Sumatoria de los tiempos de duración
de cada trámite i en la categoría x /
Número de trámites atendidos de
cada una de las categorías
analizadas </t>
  </si>
  <si>
    <t>Tiempo promedio de trámite Concesión de Aguas Superficiales
para la resolución de
autorizaciones ambientales
otorgadas por la corporación</t>
  </si>
  <si>
    <t>Tiempo promedio de trámite  Concesión de Aguas Subterráneas
para la resolución de
autorizaciones ambientales
otorgadas por la corporación</t>
  </si>
  <si>
    <t>Tiempo promedio de trámite Aprovechamiento Forestal
para la resolución de
autorizaciones ambientales
otorgadas por la corporación</t>
  </si>
  <si>
    <t>Tiempo promedio de trámite Permiso de Emisiones Atmosféricas
para la resolución de
autorizaciones ambientales
otorgadas por la corporación</t>
  </si>
  <si>
    <t>Tiempo promedio de trámite  Permiso de Prospeción y Exploración de Aguas Subterráneas
para la resolución de
autorizaciones ambientales
otorgadas por la corporación</t>
  </si>
  <si>
    <t>Tiempo promedio de trámite Permiso de Investigación Ciéntifica
para la resolución de
autorizaciones ambientales
otorgadas por la corporación</t>
  </si>
  <si>
    <t>Tiempo promedio de trámite Permiso de Ocupación de Cauce
para la resolución de
autorizaciones ambientales
otorgadas por la corporación</t>
  </si>
  <si>
    <t>Nivel de satisfacción de los beneficiarios ambientales en la atención de los trámites respectivos</t>
  </si>
  <si>
    <t xml:space="preserve">Medir el grado de satisfacción de los usuarios ambientales </t>
  </si>
  <si>
    <t>Nº de Encuestas satisfactorias / Total de encuestas realizadas *100</t>
  </si>
  <si>
    <t>&lt;70%</t>
  </si>
  <si>
    <t>&gt;71%</t>
  </si>
  <si>
    <t>Encuesta de satisfacción de trámites ambientales</t>
  </si>
  <si>
    <t>Porcentaje de autorizaciones ambientales con seguimiento en el tiempo t</t>
  </si>
  <si>
    <t>Medir la capacidad operativa de los seguimientos para las autorización de tramites ambientales</t>
  </si>
  <si>
    <t>Ponderación correspondiente a cada
autorización ambiental i por la Sumatoria de los porcentajes de la autorización ambiental i con seguimiento, en el tiempo t por 100</t>
  </si>
  <si>
    <t>&lt;50%</t>
  </si>
  <si>
    <t>&gt;51%</t>
  </si>
  <si>
    <t xml:space="preserve">Porcentaje de Planes de Saneamiento y Manejo de Vertimientos (PSMV) con seguimiento
</t>
  </si>
  <si>
    <t>Medir los seguimientos realizados a los PSMV</t>
  </si>
  <si>
    <t xml:space="preserve">Sumatoria de Planes de Saneamiento y Manejo de Vertimientos con seguimiento, en el tiempo t por 100 / Meta de Planes de Saneamiento y Manejo de Vertimientos con
seguimiento, en el tiempo t. </t>
  </si>
  <si>
    <t>Porcentaje de Programas de
Uso Eficiente y Ahorro del Agua (PUEAA) con seguimiento</t>
  </si>
  <si>
    <t>Medir los seguimientos realizados a los Uso Eficiente y Ahorro del Agua (PUEAA)</t>
  </si>
  <si>
    <t xml:space="preserve">Sumatoria de Programas de Uso Eficiente y Ahorro del Agua con seguimiento, en el tiempo t por 100 /
Meta de Programas de Uso Eficiente y Ahorro del Agua con seguimiento, en el tiempo t. </t>
  </si>
  <si>
    <t xml:space="preserve">Porcentaje de Planes de Gestión Integral de Residuos Sólidos (PGIRS) con seguimiento
</t>
  </si>
  <si>
    <t>Medir los seguimientos realizados a los Planes de Gestión Integral de Residuos Sólidos (PGIRS)</t>
  </si>
  <si>
    <t xml:space="preserve">Sumatoria de Planes de Gestión Integral de Residuos Sólidos con
seguimiento a las metas de aprovechamiento, en el tiempo t por 100 / Meta de Planes de Gestión Integral de Residuos Sólidos con seguimiento a las metas de aprovechamiento, en el tiempo t. </t>
  </si>
  <si>
    <t>Porcentaje de Procesos Sancionatorios Resueltos, en el tiempo t</t>
  </si>
  <si>
    <t>Medir la eficacia de resolución de los procesos sancionatorios</t>
  </si>
  <si>
    <t>(Sumatoria de los número de actos administrativos de determinación de la responsabilidad expedidos en el
tiempo t + Número de actos administrativos de cesación de procedimiento expedidos en el tiempo t ) x 100 / Total de actos administrativos de iniciación de procedimiento expedidos (*)</t>
  </si>
  <si>
    <t xml:space="preserve">Gestión de Tramites </t>
  </si>
  <si>
    <t xml:space="preserve">Evitar que el riesgo de "Atraso y reproceso en actividades de evaluación de trámites, control y seguimiento, sancionatorios Y atención de denuncias" se materialice a fin de demostrar el cumplimiento del objetivo del proceso </t>
  </si>
  <si>
    <t>N° de  Tramites Atendidos /Total de Tramites Programados</t>
  </si>
  <si>
    <t>Mensual</t>
  </si>
  <si>
    <t>Relación de Expedientes del EZC ,EHS, EVCA, ESNS, ECGy Programaciones</t>
  </si>
  <si>
    <t>Funcionario del Ecosistema</t>
  </si>
  <si>
    <t>Gestión de Control y Seguimiento</t>
  </si>
  <si>
    <t>N° de control y seguimiento atendidos / Total de Control y Seguimiento Programado</t>
  </si>
  <si>
    <t>Gestión de sancionatorios</t>
  </si>
  <si>
    <t>N° de  sancionatorios atendidos/total de sancionatorios programados</t>
  </si>
  <si>
    <t>ANALISIS DE DATOS</t>
  </si>
  <si>
    <t xml:space="preserve">1. TIEMPO PROMEDIO TRAMITE VERTIMIENTO :  Para el primer cuatrimestre podemos observar que el comportamiento del indicador esta dentro de los parametros establecidos en los tiempos de respuestas con 41 dias promedio. 
Para el segundo cuatrimestre vemos que el tiempo promedio de respuestas para este indicador esta dentro de los parametros permitidos con 58.5 dias.
2. TIEMPO PROMEDIO DE TRAMITE DE LICENCIAS AMBIENTALE: Para el primer cuatrimestre no aplica debido a que no se presentaron licencias ambientales para este periodo.
Para el segundo cuatrimestre no aplica debido a que no se presentaron licencias ambientales para este periodo.
3. TIEMPO PROMEDIO DE TRAMITE CONCESION DE AGUAS: Para el primer cuatrimestre no aplica debido a que no se presentaron tramites  de Concesion de Aguas para este periodo.
Para el segundo cuatriemstre observamos que los tiempos de respuestas de este indicador es de 60.25 dias el cual se encuentra dentro de los parametros, teniendo un tramite de los 12 que comprenden el indicador con un tiempo de 122 dias el cual hace que se encuentre el indicador en el limite del tiempo.
4. TIEMPO PROMEDIO DE TRAMITE CONCESION DE AGUAS SUBTERRANEAS: Para el primer cuatrimestre del año   podemos observar que el comportamiento del indicador esta dentro de los parametros establecidos en los tiempos de respuestas con 17,5 dias promedio.
Para el segundo cuatrimestre observamos que el indicador esta por fuera de los tiempos estipulados con 70,5 dias tomando como referencia dos tramites presentados en este periodo donde uno de estos presento un tiempo de 84 dias. 
5. TIEMPO PROMEDIO TRAMITE APROVECHAMIENTO FORESTAL: Para el primer cuatrimestre del año   podemos observar que el comportamiento del indicador esta dentro de los parametros establecidos en los tiempos de respuestas con 15,5 dias promedio.
Para el segundo cuatrimestre observamos que el indicador esta por fuera de los tiempos estipulados con 65,33 dias tomando como referencia para el analisis de este indicador tres (3) tramites presentados en este periodo donde uno de estos presento un tiempo de 82 dias.
TIEMPO PROMEDIO DE TRAMITES DE PERMISOS DE EMISIONES ATMOFERICAS: Para el primer cuatrimestre no aplica debido a que no se presentaron tramites  de permisos de Emisiones Atmofericas para este periodo.
Para el segundo cuatrimestre encontramos el indicador fuera de los tiempos con un promedio de 76 dias para la respuesta de los tramites de los cuales para el analisis del indicador se tomaron dos (2) tramites presentados en este periodo.
7. TIEMPO PROMEDIO DE PROSPECCION Y EXPLORACION DE AGUAS SUBTERRANEAS: Para el primer cuatrimestre no aplica debido a que no se presentaron tramites  de permisos de prospeccion y Exploracion de Aguas subterraneas para este periodo.
Para el segundo cuatrimestre podemos observar que el comportamiento del indicador esta dentro de los parametros establecidos en los tiempos de respuestas con 21.5 dias promedio para los permisos de prospeccion y exploracion de aguas subterraneas.
8. TIEMPO PROMEDIO TRAMITE DE PERMISO DE INVESTIGACION CIENTIFICA: Para el primer cuatrimestre no aplica debido a que no se presentaron tramites  de permisos de Investigacion Cientifica para este periodo.
Para el segundo cuatrimestre podemos observar que el comportamiento del indicador esta dentro de los parametros establecidos en los tiempos de respuestas con 45 dias promedio para los permisos de Investigacion Cientifica.
9. TIEMPO PROMEDIO DE TRAMITE DE PERMISO DE OCUPACION DE CAUCE: Para el primer cuatrimestre podemos observar que el comportamiento del indicador esta dentro de los parametros establecidos en los tiempos de respuestas con 30.3 dias.
Para el segundo cuatrimestre podemos observar que el comportamiento del indicador esta dentro de los parametros establecidos en los tiempos de respuestas con 37 dias promedio.
16. Para el periodo de reporte correspondiente al mes de ENERO, en lo referente a la GESTION DE TRAMITES: Se cumplio con el indicador, ya que para este periodo fueron programados 3 tramites y fueron atendidos.                                                                                                                                                                                                                                                                                                                                                                                                                                                                                                  17. Para el periodo de reporte correspondiente al mes de ENERO GESTIÓN DE CONTROL Y SEGUIMIENTO: Se cumplio con el indicador, ya que para este periodo fueron programados 3 tramites de Getion de Control y seguimiento y fueron atendidos.                                                                                                                                     .                                                                                                                                                                                                                                                                                                                                                                                                                                                                                                                                                                                                                                                                                                                                                                                                                                                                                      18. Para el periodo de reporte correspondiente al mes de ENERO GESTIÓN DE SANCIONATORIOS: No aplica para este indicador, ya que en las sedes no se contaba con expedientes para ser atendidos en este mes.           
16. Para el periodo de reporte correspondiente al mes de FEBRERO, en lo referente a la GESTION DE TRAMITES: Se cumplio con el indicador, ya que para este periodo fueron programados 4 tramites y fueron atendidos.                                                                                                                                                                                                                                                                                                                                                                                                                                                                                                  17. Para el periodo de reporte correspondiente al mes de FEBRERO GESTIÓN DE CONTROL Y SEGUIMIENTO: Se cumplio con el indicador, ya que para este periodo fueron programados 4 tramites de Getion de Control y seguimiento y fueron atendidos.                                                                                                                                     .                                                                                                                                                                                                                                                                                                                                                                                                                                                                                                                                                                                                                                                                                                                                                                                                                                                                                      18. Para el periodo de reporte correspondiente al mes de FEBRERO GESTIÓN DE SANCIONATORIOS: No aplica para este indicador, ya que en las sedes no se contaba con expedientes para ser atendidos en este mes.
16. Para el periodo de reporte correspondiente al mes de MARZO, en lo referente a la GESTION DE TRAMITES: Se cumplio con el indicador, ya que para este periodo fueron programados 5 tramites y fueron atendidos.                                                                                                                                                                                                                                                                                                                                                                                                                                                                                                  17. Para el periodo de reporte correspondiente al mes de MARZO GESTIÓN DE CONTROL Y SEGUIMIENTO: Se cumplio con el indicador, ya que para este periodo fueron programados 7 tramites de Getion de Control y seguimiento y fueron atendidos.                                                                                                                                     .                                                                                                                                                                                                                                                                                                                                                                                                                                                                                                                                                                                                                                                                                                                                                                                                                                                                                      18. Para el periodo de reporte correspondiente al mes de MARZO GESTIÓN DE SANCIONATORIOS: No aplica para este indicador, ya que en las sedes no se contaba con expedientes para ser atendidos en este mes.
16. Para el periodo de reporte correspondiente al mes de ABRIL, en lo referente a la GESTION DE TRAMITES: Se cumplio con el indicador, ya que para este periodo fueron programados 5 tramites y fueron atendidos.                                                                                                                                                                                                                                                                                                                                                                                                                                                                                                  17. Para el periodo de reporte correspondiente al mes de ABRIL GESTIÓN DE CONTROL Y SEGUIMIENTO: Se cumplio con el indicador, ya que para este periodo fueron programados 24 tramites de Getion de Control y seguimiento y fueron atendidos.                                                                                                                                     .                                                                                                                                                                                                                                                                                                                                                                                                                                                                                                                                                                                                                                                                                                                                                                                                                                                                                      18. Para el periodo de reporte correspondiente al mes de ABRIL GESTIÓN DE SANCIONATORIOS: No aplica para este indicador, ya que en las sedes no se contaba con expedientes para ser atendidos en este mes.
16. Para el periodo de reporte correspondiente al mes de MAYO, en lo referente a la GESTION DE TRAMITES: Se cumplio con el indicador, ya que para este periodo fueron programados 6 tramites y fueron atendidos.                                                                                                                                                                                                                                                                                                                                                                                                                                                                                                  17. Para el periodo de reporte correspondiente al mes de MAYO GESTIÓN DE CONTROL Y SEGUIMIENTO: Se cumplio con el indicador, ya que para este periodo fueron programados 67 tramites de Getion de Control y seguimiento y fueron atendidos.                                                                                                                                     .                                                                                                                                                                                                                                                                                                                                                                                                                                                                                                                                                                                                                                                                                                                                                                                                                                                                                      18. Para el periodo de reporte correspondiente al mes de MAYO GESTIÓN DE SANCIONATORIOS: No aplica para este indicador, ya que en las sedes no se contaba con expedientes para ser atendidos en este mes. 
16. Para el periodo de reporte correspondiente al mes de JUNIO, en lo referente a la GESTION DE TRAMITES: Se cumplio con el indicador, ya que para este periodo fueron programados 3 tramites y fueron atendidos.                                                                                                                                                                                                                                                                                                                                                                                                                                                                                                  17. Para el periodo de reporte correspondiente al mes de JUNIO GESTIÓN DE CONTROL Y SEGUIMIENTO: Se cumplio con el indicador, ya que para este periodo fueron programados 33 tramites de Getion de Control y seguimiento y fueron atendidos 31 tramites con un cumplimiento del 93.9 %.                                                                                                                                                                                                                                                                                                                                                                                                                                                                                                                                                                                                                                                                                                                                                                                                                                                                                                                                                                                                                        18. Para el periodo de reporte correspondiente al mes de JUNIO GESTIÓN DE SANCIONATORIOS: No aplica para este indicador, ya que en las sedes no se contaba con expedientes para ser atendidos en este mes. 
16. Para el periodo de reporte correspondiente al mes de JULIO, en lo referente a la GESTION DE TRAMITES: Se cumplio con el indicador, ya que para este periodo fueron programados 19 tramites y fueron atendidos.                                                                                                                                                                                                                                                                                                                                                                                                                                                                                                  17. Para el periodo de reporte correspondiente al mes de JULIO GESTIÓN DE CONTROL Y SEGUIMIENTO: Se cumplio con el indicador, ya que para este periodo fueron programados 51 tramites de Getion de Control y seguimiento y fueron atendidos.                                                                                                                                     .                                                                                                                                                                                                                                                                                                                                                                                                                                                                                                                                                                                                                                                                                                                                                                                                                                                                                      18. Para el periodo de reporte correspondiente al mes de JULIO GESTIÓN DE SANCIONATORIOS: No aplica para este indicador, ya que en las sedes no se contaba con expedientes para ser atendidos en este mes.       
16. Para el periodo de reporte correspondiente al mes de AGOSTO, en lo referente a la GESTION DE TRAMITES: Se cumplio con el indicador, ya que para este periodo fueron programados 11 tramites y fueron atendidos.                                                                                                                                                                                                                                                                                                                                                                                                                                                                                                  17. Para el periodo de reporte correspondiente al mes de AGOSTO GESTIÓN DE CONTROL Y SEGUIMIENTO: Se cumplio con el indicador, ya que para este periodo fueron programados 26 tramites de Getion de Control y seguimiento y fueron atendidos.                                                                                                                                     .                                                                                                                                                                                                                                                                                                                                                                                                                                                                                                                                                                                                                                                                                                                                                                                                                                                                                      18. Para el periodo de reporte correspondiente al mes de AGOSTO GESTIÓN DE SANCIONATORIOS:  Se cumplio con el indicador, ya que para este periodo fueron programados 1 tramites de Getion de Sancionatorio y fue atendido.
16. Para el periodo de reporte correspondiente al mes de SEPTIEMBRE, en lo referente a la GESTION DE TRAMITES: Se cumplio con el indicador, ya que para este periodo fueron programados 9 tramites y fueron atendidos.                                                                                                                                                                                                                                                                                                                                                                                                                                                                                                  17. Para el periodo de reporte correspondiente al mes de SEPTIEMBRE GESTIÓN DE CONTROL Y SEGUIMIENTO: Se cumplio con el indicador, ya que para este periodo fueron programados 27 tramites de Getion de Control y seguimiento y fueron atendidos.                                                                                                                                     .                                                                                                                                                                                                                                                                                                                                                                                                                                                                                                                                                                                                                                                                                                                                                                                                                                                                                      18. Para el periodo de reporte correspondiente al mes de SEPTIEMBRE GESTIÓN DE SANCIONATORIOS:   No aplica para este indicador, ya que en las sedes no se contaba con expedientes para ser atendidos en este mes. 
Los Indicadores 11,12,13,14,y 15 se dice que son semestrales y no estan cumpliendo con la meta debido a que son indicadores minimos exigidos por el ministerio el cual nos pide que realicemos un corte semetral para ver el comportamiento de los indicadores, para lo cual su medicion y analisis se hace de forma anual. 
16. Para el periodo correspondiente al mes de Octubre  en lo referente a la GESTION DE TRAMITES: Se cumplio con el indicador, ya que para este periodo fueron programados 30 tramites y fueron atendidos. 
17. Para el periodo de reporte correspondiente al mes de OCTUBRE GESTIÓN DE CONTROL Y SEGUIMIENTO: Se cumplio con el indicador, ya que para este periodo fueron programados 33 tramites de Getion de Control y seguimiento y fueron atendidos.
18. Para el periodo de reporte correspondiente al mes de OCTUBRE GESTIÓN DE SANCIONATORIOS:  Se cumplio con el indicador, ya que para este periodo fueron programados 5 tramites de Getion de Sansionatorio y fueron atendidos.
16. Para el periodo correspondiente al mes de NOVIEMBRE  en lo referente a la GESTION DE TRAMITES: Se cumplio con el indicador, ya que para este periodo fueron programados 40 tramites y fueron atendidos. 
17. Para el periodo de reporte correspondiente al mes de NOVIEMBRE GESTIÓN DE CONTROL Y SEGUIMIENTO: Se cumplio con el indicador, ya que para este periodo fueron programados 28 tramites de Getion de Control y seguimiento y fueron atendidos.
18. Para el periodo de reporte correspondiente al mes de NOVIEMBRE GESTIÓN DE SANCIONATORIOS:  Se cumplio con el indicador, ya que para este periodo fueron programados 3 tramites de Getion de Sansionatorio y fueron atendidos. 
                                                                                                                                                                                                                                                                                                                                                                                                                                                                                                                                                                                                                                                                                                                                                                                                                                                                                                                                                                                                                                                                                                                                                                                                                                                                                                                                                                                                                                                                                                                                                                                                                                                                                                                                                                                                                                                                                                                                                                                                                                                                                                                                                                                                                                                                                                                                                                                                                                                                                                                                                                                                                                                                                                                                                                                                                                                                                                                                                                                                                                                                                                                                                                                                                                                                                                                                                                                                                                                                                                                                                                                                                                                                                                                                                                                                                                                                                                                                                                                                                                                                                                                                                                                                                                                                                                                                                                                                                                                                                                                                                                                                                                                                                                                                                                                                                                                                                                                                                                                                                                                                                                                                                                                                                                                                                                                                                                                                                                                                                                                                                                                                                                                                                                                                                                                                                                                                                                                                                                                                                                                                                                                                                                                                                                                                                                                                                                                                                                                                                                                                                                                                                                                                                                                                                                                                                                                                                                                                                                                                                                                                                                                                                                                                                                                                                                                                                                                                                                                                                                                                                                                                                                                                                                                                                                                                                                                                                                                                                                                                                                                                                                                                    </t>
  </si>
  <si>
    <t>16. para el periodo correspondiente al mes de DICIEMBRE, en lo referente a la GESTION DE TRAMITES: Se cumplio con el indicador, ya que para este periodo fueron progarmados 11 tramites y fueron atendidos 
17. para el periodo correspondiente al mes de DICIEMBRE, en lo referente a la GESTION DE CONTROL Y SEGUIMIENTO: Se cumplio con el indicador, ya que para este periodo fueron progarmados 5 tramites y fueron atendidos. 
18. para el periodo correspondiente al mes de DICIEMBRE, en lo referente a la GESTION SANCIONATORIO:  No aplica para este indicador, ya que en las sedes no se contaba con expedientes para ser atendidos en este mes.</t>
  </si>
  <si>
    <r>
      <t xml:space="preserve">PERIODO A EVALUAR(AÑO): </t>
    </r>
    <r>
      <rPr>
        <sz val="10"/>
        <rFont val="Arial"/>
        <family val="2"/>
      </rPr>
      <t>2017</t>
    </r>
  </si>
  <si>
    <r>
      <t xml:space="preserve">PROCESO:  </t>
    </r>
    <r>
      <rPr>
        <sz val="10"/>
        <rFont val="Arial"/>
        <family val="2"/>
      </rPr>
      <t>Sostenibilidad ambiental y prevencion del riesgo</t>
    </r>
  </si>
  <si>
    <t xml:space="preserve">RESPONSABLE: </t>
  </si>
  <si>
    <r>
      <t xml:space="preserve">AREA: </t>
    </r>
    <r>
      <rPr>
        <sz val="10"/>
        <rFont val="Arial"/>
        <family val="2"/>
      </rPr>
      <t>Subdirección Técnica</t>
    </r>
  </si>
  <si>
    <r>
      <t xml:space="preserve">OBJETIVO: </t>
    </r>
    <r>
      <rPr>
        <sz val="10"/>
        <rFont val="Arial"/>
        <family val="2"/>
      </rPr>
      <t>Estructurar y supervisar proyectos de desarrollo sostenible y obras de infraestructura cuya realización sea necesaria para la defensa, protección y la descontaminación del medio ambiente y los recursos naturales renovables, de manera eficiente, propendiendo por el control  permanente de los riesgos asociados.</t>
    </r>
  </si>
  <si>
    <t xml:space="preserve">Efectividad de obras de ingeniería 1 -Recuperacion, conservacion y mantenimiento mediante dragado de 3.543.333 m3 de los caños Clarin Nuevo, Torno, Almendros, Alimentador, Aguas Negras y Renegado.  </t>
  </si>
  <si>
    <t>Medir la conformidad de las obras con respecto a las expectativas de efectividad de las mismas</t>
  </si>
  <si>
    <t># Personas encuestadas que Considera que la obra desarrollada contribuye a la solución del problema presentado / # total de personas encuestadas * 100</t>
  </si>
  <si>
    <t xml:space="preserve">Se aplica encuesta única dentro
de un lapso de 6 meses una
vez finalizada la obra.  </t>
  </si>
  <si>
    <t xml:space="preserve">&lt; 59% </t>
  </si>
  <si>
    <t xml:space="preserve">79%  -  60% </t>
  </si>
  <si>
    <t>porcentaje</t>
  </si>
  <si>
    <t>Encuestas de finalización de proyectos</t>
  </si>
  <si>
    <t>Subdirección Técnica</t>
  </si>
  <si>
    <t>N.A.</t>
  </si>
  <si>
    <t>Efectividad de obras de ingeniería - 2.  Obras de recuperación, conservacion y mantenimiento de caños principales y secundarios del complejo deltaico estuarino Cienaga Grande de Santa Marta</t>
  </si>
  <si>
    <t xml:space="preserve">Efectividad de obras de ingeniería  - 3.  Construcción  de canales Laterales y mantenimiento de los dos primeros kilómetros al Caño Clarín Nuevo para mejorar las condiciones ambientales en el VIPIS </t>
  </si>
  <si>
    <t>Efectividad de obras de ingeniería  - 4..Restauración ambiental de los Caños EL Burro y EL Salado como aporte a la recuperación del ecosistema de la CGSM - Departamento del Magdalena</t>
  </si>
  <si>
    <t># Personas encuestadas que Considera que la obra desarrollada contribuye a la solución del problema presentado / # total de personas encuestadas * 101</t>
  </si>
  <si>
    <t>Efectividad de obras de ingeniería  - 5.Diseño y construcción de obras de mitigación y control de inundaciones en zonas de influencia de los distritos de riego de Usoaracata y Asotucurinca en el departamento del Magdalena, a través del mantenimiento de drenajes naturales.</t>
  </si>
  <si>
    <t># Personas encuestadas que Considera que la obra desarrollada contribuye a la solución del problema presentado / # total de personas encuestadas * 102</t>
  </si>
  <si>
    <t xml:space="preserve">Efectividad de obras de ingeniería  - .Estudios , diseños y obrtas de mejoramiento y/o mantenimiento de drenajes naturales y mitigación ambiental en los distritos de adecuación de tierras de Aracataca y tucurinca, en el departamento del magdalena, jurisdicción de los municipios de Zona Bananera y El Retén </t>
  </si>
  <si>
    <t xml:space="preserve">Eficacia de la Ejecución por Avance 1 - Recuperacion, conservacion y mantenimiento mediante dragado de 3.543.333 m3 de los caños Clarin Nuevo, Torno, Almendros, Alimentador, Aguas Negras y Renegado.  </t>
  </si>
  <si>
    <t xml:space="preserve">medir la eficacia de ejecutar las actividades programadas de acuerdo al cronograma establecido </t>
  </si>
  <si>
    <t>% Avance alcanzado/% Avance Programado</t>
  </si>
  <si>
    <t>mensual</t>
  </si>
  <si>
    <t xml:space="preserve">84%  -  60% </t>
  </si>
  <si>
    <t>Informes de supervision de cada contrato, supervisor, cronogramas.</t>
  </si>
  <si>
    <t>BAJO</t>
  </si>
  <si>
    <t>SUBIO</t>
  </si>
  <si>
    <t>ESTABLE</t>
  </si>
  <si>
    <t>Eficacia de la Ejecución por Avance - 2.  Obras de recuperación, conservacion y mantenimiento de caños principales y secundarios del complejo deltaico estuarino Cienaga Grande de Santa Marta</t>
  </si>
  <si>
    <t xml:space="preserve">Eficacia de la Ejecución por Avance  - 3.  Construcción  de canales Laterales y mantenimiento de los dos primeros kilómetros al Caño Clarín Nuevo para mejorar las condiciones ambientales en el VIPIS </t>
  </si>
  <si>
    <t>Eficacia de la Ejecución por Avance  - 4. .Restauración ambiental de los Caños EL Burro y EL Salado como aporte a la recuperación del ecosistema de la CGSM - Departamento del Magdalena</t>
  </si>
  <si>
    <t>Eficacia de la Ejecución por Avance  - 5.Diseño y construcción de obras de mitigación y control de inundaciones en zonas de influencia de los distritos de riego de Usoaracata y Asotucurinca en el departamento del Magdalena, a través del mantenimiento de drenajes naturales..</t>
  </si>
  <si>
    <t xml:space="preserve">Eficacia de la Ejecución por Avance  - 6.Estudios , diseños y obrtas de mejoramiento y/o mantenimiento de drenajes naturales y mitigación ambiental en los distritos de adecuación de tierras de Aracataca y tucurinca, en el departamento del magdalena, jurisdicción de los municipios de Zona Bananera y El Retén </t>
  </si>
  <si>
    <t xml:space="preserve">Suspensión de obras de ingeniería 1 -Recuperacion, conservacion y mantenimiento mediante dragado de 3.543.333 m3 de los caños Clarin Nuevo, Torno, Almendros, Alimentador, Aguas Negras y Renegado.  </t>
  </si>
  <si>
    <t xml:space="preserve">Medir el riesgo en la ejecución del contrato la paralización de las obras </t>
  </si>
  <si>
    <t># de suspensiones</t>
  </si>
  <si>
    <t xml:space="preserve"> &gt;2 </t>
  </si>
  <si>
    <t xml:space="preserve">1 a 2 </t>
  </si>
  <si>
    <t>numero</t>
  </si>
  <si>
    <t>Informes de supervision de cada contrato</t>
  </si>
  <si>
    <t>Suspensión de obras de ingeniería  - 2.  Obras de recuperación, conservacion y mantenimiento de caños principales y secundarios del complejo deltaico estuarino Cienaga Grande de Santa Marta</t>
  </si>
  <si>
    <t xml:space="preserve">Suspensión de obras de ingeniería  - 3.  Construcción  de canales Laterales y mantenimiento de los dos primeros kilómetros al Caño Clarín Nuevo para mejorar las condiciones ambientales en el VIPIS </t>
  </si>
  <si>
    <t>Suspensión de obras de ingeniería  - 4.  .Restauración ambiental de los Caños EL Burro y EL Salado como aporte a la recuperación del ecosistema de la CGSM - Departamento del Magdalena</t>
  </si>
  <si>
    <t>Suspensión de obras de ingeniería  - 5.Diseño y construcción de obras de mitigación y control de inundaciones en zonas de influencia de los distritos de riego de Usoaracata y Asotucurinca en el departamento del Magdalena, a través del mantenimiento de drenajes naturales.</t>
  </si>
  <si>
    <t xml:space="preserve">Suspensión de obras de ingeniería  - 6..Estudios , diseños y obrtas de mejoramiento y/o mantenimiento de drenajes naturales y mitigación ambiental en los distritos de adecuación de tierras de Aracataca y tucurinca, en el departamento del magdalena, jurisdicción de los municipios de Zona Bananera y El Retén </t>
  </si>
  <si>
    <t>1. Recuperacion, conservacion y mantenimiento mediante dragado de 3.543.333 m3 de los caños Clarin Nuevo, Torno, Almendros, Alimentador, Aguas Negras y Renegado.  (Cienaga Grande 1  - Acta de inicio 24 de agosto de 2006)</t>
  </si>
  <si>
    <t>2. Obras de recuperación, conservacion y mantenimiento de caños principales y secundarios del complejo deltaico estuarino Cienaga Grande de Santa Marta (Cienaga Grande 2 - Acta de inicio 19 de enero de 2015)</t>
  </si>
  <si>
    <r>
      <t xml:space="preserve">3.  Construcción  de canales Laterales y mantenimiento de los dos primeros kilómetros al Caño Clarín Nuevo para mejorar las condiciones ambientales en el VIPIS . </t>
    </r>
    <r>
      <rPr>
        <sz val="11"/>
        <rFont val="Calibri"/>
        <family val="2"/>
      </rPr>
      <t>(Acta de inicio 25 de enero de 2018)</t>
    </r>
  </si>
  <si>
    <t>4. Restauración ambiental de los Caños EL Burro y EL Salado como aporte a la recuperación del ecosistema de la CGSM - Departamento del Magdalena (acta de inicio 7 de febrero de 2018)</t>
  </si>
  <si>
    <r>
      <t>5. Diseño y construcción de obras de mitigación y control de inundaciones en zonas de influencia de los distritos de riego de Usoaracata y Asotucurinca en el departamento del Magdalena, a través del mantenimiento de drenajes naturales</t>
    </r>
    <r>
      <rPr>
        <sz val="11"/>
        <rFont val="Calibri"/>
        <family val="2"/>
      </rPr>
      <t>.(Acta de Inicio 26 de enero de 2018)</t>
    </r>
  </si>
  <si>
    <t>6. Estudios , diseños y obrtas de mejoramiento y/o mantenimiento de drenajes naturales y mitigación ambiental en los distritos de adecuación de tierras de Aracataca y tucurinca, en el departamento del magdalena, jurisdicción de los municipios de Zona Bananera y El Retén  (acta de inicipio 19 de junio de 2018)</t>
  </si>
  <si>
    <t>Nota: los porcentajes que se estan midiendo son los acumulados</t>
  </si>
  <si>
    <t xml:space="preserve">El resultado obtenido en los dos indicadores para los proyectos anteriormente mencionados solo cumple a cabalidad uno de ellos la meta establecida el analisis correspondiente para cada uno de los resultados es el siguiente:  </t>
  </si>
  <si>
    <t xml:space="preserve">ENERO: N.A. </t>
  </si>
  <si>
    <t>FEBRERO: N.A.</t>
  </si>
  <si>
    <t>MARZO: N.A.</t>
  </si>
  <si>
    <r>
      <t xml:space="preserve">ABRIL: </t>
    </r>
    <r>
      <rPr>
        <sz val="11"/>
        <color indexed="8"/>
        <rFont val="Calibri"/>
        <family val="2"/>
      </rPr>
      <t>se dió inicio para la programación de este año el 14 de marzo tomando entonces como corte de este mes del 14 de marzo a 30 de abril. Para este periodo no se presenta ninguna suspensión.Durante el periodo comprendido en el presente informe, no se presentaron imprevistos que impidieran la ejecución de las obras conforme al cronograma de obra entregado por el contratista para el corriente año, sin embargo, éste presentó un retraso por circunstancias no imputables a Corpamag, dado que debió haber ejecutado el 15,84% y solo ha ejecutado el 8,22%; no obstante, esta situación no generaría afectaciones, dado que contractualmente las obras pueden ser desarrolladas durante los doce (12) mes que se tienen dentro del año de ejecución.</t>
    </r>
  </si>
  <si>
    <r>
      <t xml:space="preserve">MAYO: </t>
    </r>
    <r>
      <rPr>
        <sz val="11"/>
        <color indexed="8"/>
        <rFont val="Calibri"/>
        <family val="2"/>
      </rPr>
      <t>para este mes no se presenta ninguna suspensión. Durante el periodo comprendido en el presente informe, no se presentaron imprevistos que impidieran la ejecución de las obras conforme al cronograma de obra entregado por el contratista para el corriente año, sin embargo, éste presentó un retraso del 23,10%, por circunstancias no imputables a Corpamag, dado que hasta el mes de mayo debió haber ejecutado el 36,84% y solo ha ejecutado el 13,74%; no obstante, esta situación no generaría afectaciones, dado que contractualmente las obras pueden ser desarrolladas durante los doce (12) mes que se tienen dentro del año de ejecución.</t>
    </r>
  </si>
  <si>
    <r>
      <t xml:space="preserve">JUNIO: </t>
    </r>
    <r>
      <rPr>
        <sz val="11"/>
        <color indexed="8"/>
        <rFont val="Calibri"/>
        <family val="2"/>
      </rPr>
      <t xml:space="preserve">Para este mes no se presenta ninguna suspensión. Durante el periodo, no fue posible que el contratista continuara con el retiro de las malezas acuáticas en el caño Condazo, tal y como lo había contemplado en su cronograma de trabajo, </t>
    </r>
    <r>
      <rPr>
        <b/>
        <u/>
        <sz val="11"/>
        <color indexed="8"/>
        <rFont val="Calibri"/>
        <family val="2"/>
      </rPr>
      <t>debido a la oposición que ha presentado la comunidad de Santa Rita</t>
    </r>
    <r>
      <rPr>
        <sz val="11"/>
        <color indexed="8"/>
        <rFont val="Calibri"/>
        <family val="2"/>
      </rPr>
      <t>, la cual exige se intervenga en su totalidad la ciénaga de Buenavista, situación que ha generado un incremento en el atraso que registra hasta la fecha el contratista del 32,04%, dado que hasta el mes de junio conforme a su programación debería tener un ejecutado el 57,85% y solo ha ejecutado el 25,81%; no obstante, esta situación no generaría afectaciones, dado que contractualmente las obras pueden ser desarrolladas durante los doce (12) mes que se tienen dentro del año de ejecución.</t>
    </r>
    <r>
      <rPr>
        <b/>
        <sz val="11"/>
        <color indexed="8"/>
        <rFont val="Calibri"/>
        <family val="2"/>
      </rPr>
      <t xml:space="preserve">
</t>
    </r>
  </si>
  <si>
    <r>
      <t xml:space="preserve">JULIO: </t>
    </r>
    <r>
      <rPr>
        <sz val="11"/>
        <color indexed="8"/>
        <rFont val="Calibri"/>
        <family val="2"/>
      </rPr>
      <t>Para este mes no se presenta ninguna suspensión. Durante el periodo, el contratista durante el periodo tuvo un rendimiento favorable dado que logró alcanzar la meta del 98%, es decir, 30,67% por encima, lo que permite reducir sustancialmente el atraso que venía registrando de meses anteriores, reduciéndolo hasta la fecha al 1,36%, Se viene cumpliendo con la meta, ya que se tenía programado la ejecución del 65,77% y se ejecutó el 64,41%</t>
    </r>
  </si>
  <si>
    <r>
      <t xml:space="preserve">AGOSTO: </t>
    </r>
    <r>
      <rPr>
        <sz val="11"/>
        <color indexed="8"/>
        <rFont val="Calibri"/>
        <family val="2"/>
      </rPr>
      <t>Para este mes no se presenta ninguna suspensión. Durante el periodo, el contratista durante el periodo tuvo un rendimiento favorable dado que logró alcanzar la meta del 100%, es decir, El contratista desde el periodo anterior ha mantenimiento un buen rendimiento en la ejecución de las obras, lo que ha permitido recuperarse del atraso que registra hasta el mes de junio de 2018, dado que conforme a su programa de actividades debería tener un avance acumulado hasta el mes de agosto del 73,69% y tiene un avance ejecutado acumulado del 89,73%, es decir, 16,04% por encima de lo que se tenía programado.</t>
    </r>
  </si>
  <si>
    <t>SEPTIEMBRE:</t>
  </si>
  <si>
    <t>OCTUBRE:</t>
  </si>
  <si>
    <t>NOVIEMBRE:</t>
  </si>
  <si>
    <t>DICIEMBRE:</t>
  </si>
  <si>
    <r>
      <t xml:space="preserve">ENERO: </t>
    </r>
    <r>
      <rPr>
        <sz val="11"/>
        <color indexed="8"/>
        <rFont val="Calibri"/>
        <family val="2"/>
      </rPr>
      <t>N.A.</t>
    </r>
  </si>
  <si>
    <r>
      <t xml:space="preserve">FEBRERO:  </t>
    </r>
    <r>
      <rPr>
        <sz val="11"/>
        <color indexed="8"/>
        <rFont val="Calibri"/>
        <family val="2"/>
      </rPr>
      <t>N.A.</t>
    </r>
  </si>
  <si>
    <r>
      <t xml:space="preserve">MARZO: </t>
    </r>
    <r>
      <rPr>
        <sz val="11"/>
        <color indexed="8"/>
        <rFont val="Calibri"/>
        <family val="2"/>
      </rPr>
      <t>N.A.</t>
    </r>
  </si>
  <si>
    <r>
      <t xml:space="preserve">ABRIL: </t>
    </r>
    <r>
      <rPr>
        <sz val="11"/>
        <color indexed="8"/>
        <rFont val="Calibri"/>
        <family val="2"/>
      </rPr>
      <t>N.A.</t>
    </r>
  </si>
  <si>
    <r>
      <t xml:space="preserve">MAYO: </t>
    </r>
    <r>
      <rPr>
        <sz val="11"/>
        <color indexed="8"/>
        <rFont val="Calibri"/>
        <family val="2"/>
      </rPr>
      <t>N.A.</t>
    </r>
  </si>
  <si>
    <r>
      <t xml:space="preserve">JUNIO:  </t>
    </r>
    <r>
      <rPr>
        <sz val="11"/>
        <color indexed="8"/>
        <rFont val="Calibri"/>
        <family val="2"/>
      </rPr>
      <t>Se dió inicio para la programación de este año el 9 de junio,  para este informe se determinó como fecha de corte el 30 de junio. No se presentó ninguna suspension durante este periodo, se viene cumpliendo con la meta en un 100%, ya que se tenía programado la ejecución del 18,35% y se ejecutó el 21,59%</t>
    </r>
  </si>
  <si>
    <t>JULIO:</t>
  </si>
  <si>
    <t>AGOSTO:</t>
  </si>
  <si>
    <t>SEPTIEMBRE</t>
  </si>
  <si>
    <t>OCTUBRE</t>
  </si>
  <si>
    <t>NOVIEMBRE</t>
  </si>
  <si>
    <t>DICIEMBRE</t>
  </si>
  <si>
    <r>
      <t>3. Construcción  de canales Laterales y mantenimiento de los dos primeros kilómetros al Caño Clarín Nuevo para mejorar las condiciones ambientales en el VIPIS</t>
    </r>
    <r>
      <rPr>
        <sz val="11"/>
        <color theme="1"/>
        <rFont val="Calibri"/>
        <family val="2"/>
        <scheme val="minor"/>
      </rPr>
      <t xml:space="preserve"> ( acta de inicio 25 de enero de 2018)</t>
    </r>
  </si>
  <si>
    <r>
      <t xml:space="preserve">ENERO: </t>
    </r>
    <r>
      <rPr>
        <sz val="11"/>
        <color indexed="8"/>
        <rFont val="Calibri"/>
        <family val="2"/>
      </rPr>
      <t>N.A. el acta de inicio se firmó con fecha 25 de enero de 2018 por tanto se realiza la medición del 25 de enero al 25 de febrero y se realiza el reporte de indicadores a partir del mes de febrero.</t>
    </r>
  </si>
  <si>
    <r>
      <t xml:space="preserve">FEBRERO: </t>
    </r>
    <r>
      <rPr>
        <sz val="11"/>
        <color indexed="8"/>
        <rFont val="Calibri"/>
        <family val="2"/>
      </rPr>
      <t>para este mes no se presenta ninguna suspensión. Se viene cumpliendo con la meta en un 100%, ya que se tenía programado la ejecución del 25,29% y se ejecutó el 31,47%</t>
    </r>
  </si>
  <si>
    <r>
      <t>MARZO:</t>
    </r>
    <r>
      <rPr>
        <sz val="11"/>
        <color indexed="8"/>
        <rFont val="Calibri"/>
        <family val="2"/>
      </rPr>
      <t xml:space="preserve"> para este mes no se presenta ninguna suspensión. No se cumplió con la meta debido a que en este periodo se encontraba en concertación con la Unidad de Parques - VIPIS la ubicación de los canales estilo espinas de pescado, para lo cual se surtieron varias visitas previas, que retrasaron un poco el cronograma planteado, para este mes se tenia programado avanzar en un 63,88% y solo se logró ejecutar el 47,20% logrando un 74% del cumplimiento de este indicador lo que da lugar a una accion preventiva.</t>
    </r>
  </si>
  <si>
    <r>
      <t xml:space="preserve">ABRIL: </t>
    </r>
    <r>
      <rPr>
        <sz val="11"/>
        <color indexed="8"/>
        <rFont val="Calibri"/>
        <family val="2"/>
      </rPr>
      <t>para este mes no se presenta ninguna suspensión. No se cumplió con la meta debido a que en este periodo se encontraba a la espra del concepto a emitir por parte de la Unidad de Parques - VIPIS en donde se determinaba la ubicación de los canales estilo espinas de pescado, situación que provocó un retraso en el cronograma planteado, para este mes se tenia programado avanzar en un 73,67% y solo se logró ejecutar el 50% logrando un 68% del cumplimiento de este indicador lo que da lugar a una accion preventiva.</t>
    </r>
  </si>
  <si>
    <r>
      <t xml:space="preserve">MAYO: </t>
    </r>
    <r>
      <rPr>
        <sz val="11"/>
        <color indexed="8"/>
        <rFont val="Calibri"/>
        <family val="2"/>
      </rPr>
      <t xml:space="preserve">Para este mes no se presenta ninguna suspensión. No se cumplió con la meta debido a que el item denominado retiro de material y disposición final  a lugar destinado, debe esperar un tiempo para perder humedad y poder transportar a su sitio final, además El Caño Clarín Nuevo a la fecha presenta niveles bajos en su cauce, por esta razón se dificulta el transporte de los sedimentos en el “PLANCHON TUMACO” lo que trae como consecuencia un traslado más lento  ya que no se logra tyener el calado optimo que necesita el planchón para su desplazamiento. Es por todas las consideraciones anteriores que el contratista ha solicitado una prorroga en tiempo por un periodo de 30 días más, finalizando así su contrato el próximo 25 de agosto de 2018. Para este mes se tenia programado avanzar en un 82,25% y solo se logró ejecutar el 63% logrando un 77% del cumplimiento de este indicador lo que da lugar a una accion preventiva. </t>
    </r>
  </si>
  <si>
    <t>JUNIO</t>
  </si>
  <si>
    <t>JULIO</t>
  </si>
  <si>
    <t>AGOSTO</t>
  </si>
  <si>
    <t>4.Restauración ambiental de los Caños EL Burro y EL Salado como aporte a la recuperación del ecosistema de la CGSM - Departamento del Magdalena (acta de inicio 7 de febrero)</t>
  </si>
  <si>
    <r>
      <t>ENERO:</t>
    </r>
    <r>
      <rPr>
        <sz val="10"/>
        <color indexed="8"/>
        <rFont val="Calibri"/>
        <family val="2"/>
      </rPr>
      <t xml:space="preserve"> N.A.</t>
    </r>
  </si>
  <si>
    <r>
      <t xml:space="preserve">FEBRERO: </t>
    </r>
    <r>
      <rPr>
        <sz val="11"/>
        <color indexed="8"/>
        <rFont val="Calibri"/>
        <family val="2"/>
      </rPr>
      <t>Se firmó acta de inicio el 7 febrero y se realizó suspensión el 19 del mismo mes debido a que la Unidad de Parques Nacionales Naturales debe entregar concepto relacionado con la metodología a implementar en el tramo del caño El Salado que se encuentra bajo su jurisdicción dadas las condiciones del sector y la vegetación nativa que allí se encuentra, el cual a la fecha aún se encuentra en estudio, La comunidad asentada alrededor del caño el Burro ha solicitado se realicen socializaciones predio a predio, para entender exactamente que sitios atraviesa el caño, lo anterior teniendo en cuenta que este cuerpo de agua se encontraba sedimentado a tal punto que en algunos tramos que ya no se logra visualizar el recorrido del mismo y debido a que una tubería de Promigas atraviesa los dos caños, es necesario que la empresa entregue las recomendaciones a tener en cuenta en los puntos donde la tubería de gas atraviesa los Caños El Burro y El Salado.</t>
    </r>
  </si>
  <si>
    <r>
      <t xml:space="preserve">MARZO: </t>
    </r>
    <r>
      <rPr>
        <sz val="11"/>
        <color indexed="8"/>
        <rFont val="Calibri"/>
        <family val="2"/>
      </rPr>
      <t>N.A. debido a que continua suspendido el proyecto.</t>
    </r>
  </si>
  <si>
    <r>
      <t xml:space="preserve">ABRIL: </t>
    </r>
    <r>
      <rPr>
        <sz val="11"/>
        <color indexed="8"/>
        <rFont val="Calibri"/>
        <family val="2"/>
      </rPr>
      <t>se firma acta de reinicio el pasado 4 de abril de los corrientes, para este mes se inicia las mediciones de indicador, para este mes no se presenta ninguna suspensión. Se viene cumpliendo con la meta en un 100%, ya que se tenía programado la ejecución del 10,28% y se ejecutó el 16,57%.</t>
    </r>
  </si>
  <si>
    <r>
      <t xml:space="preserve">MAYO: </t>
    </r>
    <r>
      <rPr>
        <sz val="11"/>
        <color indexed="8"/>
        <rFont val="Calibri"/>
        <family val="2"/>
      </rPr>
      <t>para este mes no se presenta ninguna suspensión. Se viene cumpliendo con la meta en un 100%, ya que se tenía programado la ejecución del 38,36% y se ejecutó el 33,90%.</t>
    </r>
  </si>
  <si>
    <r>
      <t xml:space="preserve">JUNIO: </t>
    </r>
    <r>
      <rPr>
        <sz val="11"/>
        <color indexed="8"/>
        <rFont val="Calibri"/>
        <family val="2"/>
      </rPr>
      <t>para este mes no se presenta ninguna suspensión. Se viene cumpliendo con la meta en un 93%, ya que se tenía programado la ejecución del 65,84% y se ejecutó el 61,07%.</t>
    </r>
  </si>
  <si>
    <r>
      <t>JULIO:</t>
    </r>
    <r>
      <rPr>
        <sz val="11"/>
        <color indexed="8"/>
        <rFont val="Calibri"/>
        <family val="2"/>
      </rPr>
      <t xml:space="preserve"> para este mes no se presenta ninguna suspensión. Se viene cumpliendo con la meta en un 99%, ya que se tenía programado la ejecución del 76,51% y se ejecutó el 76,03%.</t>
    </r>
  </si>
  <si>
    <r>
      <t>AGOSTO:</t>
    </r>
    <r>
      <rPr>
        <sz val="11"/>
        <color indexed="8"/>
        <rFont val="Calibri"/>
        <family val="2"/>
      </rPr>
      <t xml:space="preserve"> para este mes no se presenta ninguna suspensión. Se viene cumpliendo con la meta en un 97%, ya que se tenía programado la ejecución del 88,65% y se ejecutó el 85,61%.</t>
    </r>
  </si>
  <si>
    <r>
      <t xml:space="preserve">SEPTIEMBRE: </t>
    </r>
    <r>
      <rPr>
        <sz val="11"/>
        <color indexed="8"/>
        <rFont val="Calibri"/>
        <family val="2"/>
      </rPr>
      <t>para este mes no se presenta ninguna suspensión. Se viene cumpliendo con la meta en un 96%, ya que se tenía programado la ejecución del 91,89% y se ejecutó el 87,97%.</t>
    </r>
  </si>
  <si>
    <r>
      <t xml:space="preserve">OCTUBRE: </t>
    </r>
    <r>
      <rPr>
        <sz val="11"/>
        <color indexed="8"/>
        <rFont val="Calibri"/>
        <family val="2"/>
      </rPr>
      <t>para este mes no se presenta ninguna suspensión. Se viene cumpliendo con la meta en un 98%, ya que se tenía programado la ejecución del 91,11% y se ejecutó el 89,02%. Es de anotar que el porcentajde de ejecución programado es menor al mes anterior por cuanto a que se realizo una adición y se reprogramó.</t>
    </r>
  </si>
  <si>
    <t xml:space="preserve">5. Diseño y construcción de obras de mitigación y control de inundaciones en zonas de influencia de los distritos de riego de Usoaracata y Asotucurinca en el departamento del Magdalena, a través del mantenimiento de drenajes naturales. </t>
  </si>
  <si>
    <r>
      <t xml:space="preserve">ENERO: N.A. </t>
    </r>
    <r>
      <rPr>
        <sz val="11"/>
        <color indexed="8"/>
        <rFont val="Calibri"/>
        <family val="2"/>
      </rPr>
      <t>Se dio inicio el 26 de enero de 2018, la medición del indicador se reportará en el mes de febrero.</t>
    </r>
  </si>
  <si>
    <r>
      <t xml:space="preserve">FEBRERO:  </t>
    </r>
    <r>
      <rPr>
        <sz val="11"/>
        <color indexed="8"/>
        <rFont val="Calibri"/>
        <family val="2"/>
      </rPr>
      <t>para este mes no se presenta ninguna suspensión. No se cumplió para este mes se tenia programado avanzar en un 2,2% y solo se logró ejecutar el 0,39% logrando un 18% del cumplimiento de este indicador. Se programará reunión para tratar varios temas entre ellos el atraso de la ejecución de obras y tomar acciones al respecto.</t>
    </r>
  </si>
  <si>
    <r>
      <t xml:space="preserve">MARZO: </t>
    </r>
    <r>
      <rPr>
        <sz val="11"/>
        <color indexed="8"/>
        <rFont val="Calibri"/>
        <family val="2"/>
      </rPr>
      <t>para este mes no se presenta ninguna suspensión. No se cumplió para este mes se tenia programado avanzar en un 4,44% y solo se logró ejecutar el 3,26% logrando un 73% del cumplimiento de este indicador. En este mes se llevó a cabo la realización de una reunión con presencia de los contratista e interventoría en el cual se manifiesta preocupación por el retraso presentado ante lo cual se informa que en la fecha de la reunión se aumentó con unnuevo frente de trabajo, lo cual se evidencia en los resultados del inidcador el cual si bien no cumple con la meta, sí mejora ostenciblemente respecto al mes inmediatamente anterior.  (soporte acta No. 03 de fecha 1 de marzo de 2018)</t>
    </r>
  </si>
  <si>
    <r>
      <t xml:space="preserve">ABRIL: </t>
    </r>
    <r>
      <rPr>
        <sz val="11"/>
        <color indexed="8"/>
        <rFont val="Calibri"/>
        <family val="2"/>
      </rPr>
      <t>para este mes no se presenta ninguna suspensión. No se cumplió para este mes se tenia programado avanzar en un 7,55% y solo se logró ejecutar el 4,65% logrando un 62% del cumplimiento de este indicador  los resultados de este mes obedecen a el retraso que viene desde el inicio del contrato, es de anotar que durante este periodo se realizó un comité de obra en el cual se informó por parte del contratista que se han tenido inconvenientes con algunos dueños de predios que se oponen a la intervención de los drenajes en sus predios. se solicitará al director de la ADR apoyo para con los propietarios identificados (soporte acta de reunion No. 5 de fecha 16 de abril de 2018 y oficio de fecha 4 de mayo de 2018).</t>
    </r>
  </si>
  <si>
    <r>
      <t xml:space="preserve">MAYO: </t>
    </r>
    <r>
      <rPr>
        <sz val="11"/>
        <color indexed="8"/>
        <rFont val="Calibri"/>
        <family val="2"/>
      </rPr>
      <t>para este mes no se presenta ninguna suspensión. No se cumplió para este mes se tenia programado avanzar en un 8,96% y solo se logró ejecutar el 5,8% logrando un 58% del cumplimiento de este indicador. Tenioendo en cuenta los resultados para este mes se realizo un oficio de fecha 25 de mayo al representante legal del contratista solicitando el cumplimiento de los compromisos y cronograma de obras, lo que afecta ostensiblemente el cumplimiento de la meta propuesta para los indicadores, se reiteró esto mediante oficio de fecha 30 de mayo y el31 de mayo se efectuó comité de obra en donde se reitera lo anterior al contratista.</t>
    </r>
  </si>
  <si>
    <r>
      <t xml:space="preserve">JUNIO: </t>
    </r>
    <r>
      <rPr>
        <sz val="11"/>
        <color indexed="8"/>
        <rFont val="Calibri"/>
        <family val="2"/>
      </rPr>
      <t>para este mes se presentó una (1) suspensión, el 19 de junio. Se realizó la medición del 26 de mayo al 19 de junio día de la supensión el motivo de la misma es debido a una cantidad de inconvenientes que rposan en el acta de suspension. No se cumplió para este mes lo que se tenia programado avanzar en un 23,2% y solo se logró ejecutar el 7,52% logrando un 32% del cumplimiento de este indicador lo que da lugar a una accion correctiva. teniendo en cuenta que en la suspensión no se contó con los permiso de intervencion en los predios y varios desacuerdos con la ADR, la ejecucion del contrato se vió afectado.</t>
    </r>
  </si>
  <si>
    <r>
      <t xml:space="preserve">JULIO: </t>
    </r>
    <r>
      <rPr>
        <sz val="11"/>
        <color indexed="8"/>
        <rFont val="Calibri"/>
        <family val="2"/>
      </rPr>
      <t xml:space="preserve">es de anotar que el contrato continúa suspendido y se le dá reinicio el 31 de julio, sin embargo se realiza un informe del periodo 19 de junio al 2 de agosto donde el avance física programado es del 9,18% y el avance fisico ejecutado es efectivamente del 9,18% cumpliendo asi con la meta programada. esto debido a que se actualizó el cronograma reiniciando actividades. </t>
    </r>
  </si>
  <si>
    <t xml:space="preserve">AGOSTO: </t>
  </si>
  <si>
    <r>
      <t xml:space="preserve">6. Estudios , diseños y obrtas de mejoramiento y/o mantenimiento de drenajes naturales y mitigación ambiental en los distritos de adecuación de tierras de Aracataca y tucurinca, en el departamento del magdalena, jurisdicción de los municipios de Zona Bananera y El Retén </t>
    </r>
    <r>
      <rPr>
        <sz val="11"/>
        <color theme="1"/>
        <rFont val="Calibri"/>
        <family val="2"/>
        <scheme val="minor"/>
      </rPr>
      <t xml:space="preserve"> (acta de inicipio 19 de junio de 2018)</t>
    </r>
  </si>
  <si>
    <t>ABRIL: N.A.</t>
  </si>
  <si>
    <t>MAYO: N.A.</t>
  </si>
  <si>
    <r>
      <t xml:space="preserve">JUNIO: </t>
    </r>
    <r>
      <rPr>
        <sz val="11"/>
        <color indexed="8"/>
        <rFont val="Calibri"/>
        <family val="2"/>
      </rPr>
      <t xml:space="preserve">se dio inicio el pasado 19 de junio, no se contaba con avance ni programación representativa para la fecha de corte de medición del indicador. Para esta fecha se tiene programado un avance del 0% teniendo en cuenta la programación realizada y asi mismo el porcentaje fisico de avance. </t>
    </r>
  </si>
  <si>
    <r>
      <t xml:space="preserve">JULIO: </t>
    </r>
    <r>
      <rPr>
        <sz val="11"/>
        <color indexed="8"/>
        <rFont val="Calibri"/>
        <family val="2"/>
      </rPr>
      <t>para este mes no se presenta ninguna suspensión. Se viene cumpliendo con la meta en un 100%, ya que se tenía programado la ejecución del 3,85% y se ejecutó el 3,85%</t>
    </r>
  </si>
  <si>
    <r>
      <t xml:space="preserve">AGOSTO: </t>
    </r>
    <r>
      <rPr>
        <sz val="11"/>
        <color indexed="8"/>
        <rFont val="Calibri"/>
        <family val="2"/>
      </rPr>
      <t xml:space="preserve">para este mes no se presenta ninguna suspensión. Se viene cumpliendo con la meta en un 100%, ya que se tenía programado la ejecución del 3,85% y se ejecutó el 3,85%, vale la pena aclarar que el porcentaje tanto programado como ejecutado es el mismo por lo siguiente, a la fecha se encuentran realizando la actividad de procesamiento de información, la cual si bien es cuierto se encuentra en el cronograma de actividades no representa yun gran peso dentro de los porcentajes de avance del contrato por tanto el valor del mes anterior y se mantiene y se viene cumpliendo con la meta. </t>
    </r>
  </si>
  <si>
    <t>PERIODO A EVALUAR(AÑO):2018</t>
  </si>
  <si>
    <t>PROCESO: Analisis Ambiental</t>
  </si>
  <si>
    <t>RESPONSABLE: Jorge Hani Cusse</t>
  </si>
  <si>
    <t>AREA:Laboratorio Ambiental</t>
  </si>
  <si>
    <t xml:space="preserve">OBJETIVO:  Determinar la concentración de material particulado en las muestras de aire ambiente para evaluar la calidad del aire en la zona de cobertura del Sistema Vigilancia de la Calidad del Aire de la Corporación. </t>
  </si>
  <si>
    <t>PROMEDIO AÑO (S) ANTERIOR</t>
  </si>
  <si>
    <t>Eficacia del cumplimiento del plan de calibracion</t>
  </si>
  <si>
    <t>Medir el cumplimiento del plan de calibración, con el fin de evaluar e implementar las acciones necesarias.</t>
  </si>
  <si>
    <t>(Número de calibraciones realizadas a equipos de medición / Número calibraciones programadas a equipos de medición) x 100</t>
  </si>
  <si>
    <t xml:space="preserve"> 0% - 90%     AC</t>
  </si>
  <si>
    <t>91% - 99%    AP</t>
  </si>
  <si>
    <t xml:space="preserve"> Cronograma anual de calibración, registros de calibración </t>
  </si>
  <si>
    <t>Jefe de Laboratorio Ambiental</t>
  </si>
  <si>
    <t xml:space="preserve">Mantiene condición satisfactoria </t>
  </si>
  <si>
    <t>Eficacia del cumplimiento del plan de mantenimiento preventivo</t>
  </si>
  <si>
    <t>Medir el cumplimiento del plan de mantenimiento, con el fin de evaluar e implementar las acciones necesarias.</t>
  </si>
  <si>
    <t>(Número de mantenimientos preventivos realizados a equipos de medición  / Número de mantenimientos programados a equipos de medición) x 100</t>
  </si>
  <si>
    <t>0% - 90%     AC</t>
  </si>
  <si>
    <t>Cronograma anual de mantenimiento, registros de mantenimiento preventivo</t>
  </si>
  <si>
    <t>Cumplimiento toma de muestras</t>
  </si>
  <si>
    <t>Medir el cumplimiento de la toma de muestras, con el fin de evaluar e implementar las acciones necesarias.</t>
  </si>
  <si>
    <t>(Número de muestras válidas / Número total de muestras programadas) x 100</t>
  </si>
  <si>
    <t>0% - 74%     AC</t>
  </si>
  <si>
    <t>Cronograma anual de muestreo, registro control manipulación de muestras.</t>
  </si>
  <si>
    <t>Porcentaje de avance acreditación</t>
  </si>
  <si>
    <t>Medir el avance del proceso de acreditación,  con el fin de evaluar e implementar las acciones necesarias.</t>
  </si>
  <si>
    <t>Porcentaje de avance del proyecto de acreditación</t>
  </si>
  <si>
    <t xml:space="preserve">˂90     </t>
  </si>
  <si>
    <t>90%    AP</t>
  </si>
  <si>
    <t xml:space="preserve">Cronograma proyecto de acreditación </t>
  </si>
  <si>
    <t>Se mantiene en 90%</t>
  </si>
  <si>
    <t>No.  de Accidentes incapacitantes</t>
  </si>
  <si>
    <t xml:space="preserve">Medir el numero de accidentes incapacitantes,  con el fin de evaluar e implementar las acciones necesarias </t>
  </si>
  <si>
    <t>Número de accidentes ocurridos durante el trabajo y que generen incapacidad</t>
  </si>
  <si>
    <r>
      <t>≥</t>
    </r>
    <r>
      <rPr>
        <sz val="11"/>
        <rFont val="Calibri"/>
        <family val="2"/>
      </rPr>
      <t>1         AC</t>
    </r>
  </si>
  <si>
    <t>Numero</t>
  </si>
  <si>
    <t xml:space="preserve">Registro accidentes incapacitantes.  </t>
  </si>
  <si>
    <r>
      <rPr>
        <b/>
        <sz val="10"/>
        <color indexed="8"/>
        <rFont val="Arial"/>
        <family val="2"/>
      </rPr>
      <t>ENERO:</t>
    </r>
    <r>
      <rPr>
        <sz val="10"/>
        <color indexed="8"/>
        <rFont val="Arial"/>
        <family val="2"/>
      </rPr>
      <t xml:space="preserve"> Los indicadores de eficacia de calibración y mantenimiento registran 100%, esto se debe a que se cumplieron estrictamente los cronogramas de calibración y mantenimiento de las estaciones que están en operación. La toma de muestras mantiene el indicador dentro del rango esperado (84%), es satisfactorio teniendo en cuenta lo establecido en el Protocolo para el Monitoreo y Seguimiento de la Calidad del Aire promulgado por el Ministerio de Ambiente y Desarrollo Sostenible - MADS (75 -100 %) y de acuerdo con la calidad, continuidad y oportunidad en la prestación del servicio de energía en la zona. En cuanto al proceso de acreditación se alcanzó un 90% de avance, estamos en la etapa de verificación y ajuste del proceso para solicitar la auditoría de acreditación. No se registró ningún accidente incapacitante durante este mes, lo cual se considera ideal.</t>
    </r>
    <r>
      <rPr>
        <b/>
        <sz val="10"/>
        <color indexed="8"/>
        <rFont val="Arial"/>
        <family val="2"/>
      </rPr>
      <t xml:space="preserve">FEBRERO:  </t>
    </r>
    <r>
      <rPr>
        <sz val="10"/>
        <color indexed="8"/>
        <rFont val="Arial"/>
        <family val="2"/>
      </rPr>
      <t xml:space="preserve">Los indicadores de eficacia de calibración y mantenimiento registran 100%, esto se debe a que se cumplieron estrictamente los cronogramas de calibración y mantenimiento de las estaciones que están en operación. La toma de muestras mantiene el indicador dentro del rango esperado (81%), es satisfactorio teniendo en cuenta lo establecido en el Protocolo para el Monitoreo y Seguimiento de la Calidad del Aire promulgado por el Ministerio de Ambiente y Desarrollo Sostenible - MADS (75 -100 %) y de acuerdo con la calidad, continuidad y oportunidad en la prestación del servicio de energía en la zona. En cuanto al proceso de acreditación se alcanzó un 90% de avance, se solicito la auditoría de acreditación al IDEAM, el cual expidio AUTO DE INICIO DE TRÀMITE Nª 0017 " Por medio de la cual se da inicio al tràmite de acreditaciòn  de la CORPORACION AUTÒNOMA REGIONAL DEL MAGDALENA (LABORATORIO AMBIENTAL CORPAMAG)". No se registró ningún accidente incapacitante durante este mes, lo cual se considera ideal. </t>
    </r>
    <r>
      <rPr>
        <b/>
        <sz val="10"/>
        <color indexed="8"/>
        <rFont val="Arial"/>
        <family val="2"/>
      </rPr>
      <t xml:space="preserve">MARZO: </t>
    </r>
    <r>
      <rPr>
        <sz val="10"/>
        <color indexed="8"/>
        <rFont val="Arial"/>
        <family val="2"/>
      </rPr>
      <t xml:space="preserve"> Los indicadores de eficacia de calibración y mantenimiento registran 100%, esto se debe a que se cumplieron estrictamente los cronogramas de calibración y mantenimiento de las estaciones que están en operación. La toma de muestras mantiene el indicador dentro del rango esperado (88%), es satisfactorio teniendo en cuenta lo establecido en el Protocolo para el Monitoreo y Seguimiento de la Calidad del Aire promulgado por el Ministerio de Ambiente y Desarrollo Sostenible - MADS (75 -100 %) y de acuerdo con la calidad, continuidad y oportunidad en la prestación del servicio de energía en la zona. En cuanto al proceso de acreditación se alcanzó un 90% de avance, se solicito la auditoría de acreditación al IDEAM, el cual expidio AUTO DE INICIO DE TRÀMITE Nª 0017 " Por medio de la cual se da inicio al tràmite de acreditaciòn  de la CORPORACION AUTÒNOMA REGIONAL DEL MAGDALENA (LABORATORIO AMBIENTAL CORPAMAG)". No se registró ningún accidente incapacitante durante este mes, lo cual se considera ideal. </t>
    </r>
    <r>
      <rPr>
        <b/>
        <sz val="10"/>
        <color indexed="8"/>
        <rFont val="Arial"/>
        <family val="2"/>
      </rPr>
      <t xml:space="preserve">  ABRIL:   </t>
    </r>
    <r>
      <rPr>
        <sz val="10"/>
        <color indexed="8"/>
        <rFont val="Arial"/>
        <family val="2"/>
      </rPr>
      <t>Los indicadores de eficacia de calibración y mantenimiento registran 100%, esto se debe a que se cumplieron estrictamente los cronogramas de calibración y mantenimiento de las estaciones que están en operación. La toma de muestras mantiene el indicador dentro del rango esperado (84%), es satisfactorio teniendo en cuenta lo establecido en el Protocolo para el Monitoreo y Seguimiento de la Calidad del Aire promulgado por el Ministerio de Ambiente y Desarrollo Sostenible - MADS (75 -100 %) y de acuerdo con la calidad, continuidad y oportunidad en la prestación del servicio de energía en la zona. En cuanto al proceso de acreditación se alcanzó un 90% de avance, se solicito la auditoría de acreditación al IDEAM, el cual expidio AUTO DE INICIO DE TRÀMITE Nª 0017 " Por medio de la cual se da inicio al tràmite de acreditaciòn  de la CORPORACION AUTÒNOMA REGIONAL DEL MAGDALENA (LABORATORIO AMBIENTAL CORPAMAG)". No se registró ningún accidente incapacitante durante este mes, lo cual se considera ideal.</t>
    </r>
    <r>
      <rPr>
        <b/>
        <sz val="10"/>
        <color indexed="8"/>
        <rFont val="Arial"/>
        <family val="2"/>
      </rPr>
      <t xml:space="preserve"> MAYO:</t>
    </r>
    <r>
      <rPr>
        <sz val="10"/>
        <color indexed="8"/>
        <rFont val="Arial"/>
        <family val="2"/>
      </rPr>
      <t xml:space="preserve"> Los indicadores de eficacia de calibración y mantenimiento registran 100%, esto se debe a que se cumplieron estrictamente los cronogramas de calibración y mantenimiento de las estaciones que están en operación. La toma de muestras mantiene el indicador dentro del rango esperado (85%), es satisfactorio teniendo en cuenta lo establecido en el Protocolo para el Monitoreo y Seguimiento de la Calidad del Aire promulgado por el Ministerio de Ambiente y Desarrollo Sostenible - MADS (75 -100 %) y de acuerdo con la calidad, continuidad y oportunidad en la prestación del servicio de energía en la zona. En cuanto al proceso de acreditación se alcanzó un 90% de avance, se solicito la auditoría de acreditación al IDEAM, el cual expidio AUTO DE INICIO DE TRÀMITE Nª 0017 " Por medio de la cual se da inicio al tràmite de acreditaciòn  de la CORPORACION AUTÒNOMA REGIONAL DEL MAGDALENA (LABORATORIO AMBIENTAL CORPAMAG)". No se registró ningún accidente incapacitante durante este mes, lo cual se considera ideal.  </t>
    </r>
    <r>
      <rPr>
        <b/>
        <sz val="10"/>
        <color indexed="8"/>
        <rFont val="Arial"/>
        <family val="2"/>
      </rPr>
      <t>JUNIO:</t>
    </r>
    <r>
      <rPr>
        <sz val="10"/>
        <color indexed="8"/>
        <rFont val="Arial"/>
        <family val="2"/>
      </rPr>
      <t xml:space="preserve"> Los indicadores de eficacia de calibración y mantenimiento registran 100%, esto se debe a que se cumplieron estrictamente los cronogramas de calibración y mantenimiento de las estaciones que están en operación. La toma de muestras mantiene el indicador dentro del rango esperado (87%), es satisfactorio teniendo en cuenta lo establecido en el Protocolo para el Monitoreo y Seguimiento de la Calidad del Aire promulgado por el Ministerio de Ambiente y Desarrollo Sostenible - MADS (75 -100 %) y de acuerdo con la calidad, continuidad y oportunidad en la prestación del servicio de energía en la zona. En cuanto al proceso de acreditación se alcanzó un 90% de avance, se solicito la auditoría de acreditación al IDEAM, el cual expidio AUTO DE INICIO DE TRÀMITE Nª 0017 " Por medio de la cual se da inicio al tràmite de acreditaciòn  de la CORPORACION AUTÒNOMA REGIONAL DEL MAGDALENA (LABORATORIO AMBIENTAL CORPAMAG)". No se registró ningún accidente incapacitante durante este mes, lo cual se considera ideal. </t>
    </r>
    <r>
      <rPr>
        <b/>
        <sz val="10"/>
        <color indexed="8"/>
        <rFont val="Arial"/>
        <family val="2"/>
      </rPr>
      <t xml:space="preserve"> JULIO: </t>
    </r>
    <r>
      <rPr>
        <sz val="10"/>
        <color indexed="8"/>
        <rFont val="Arial"/>
        <family val="2"/>
      </rPr>
      <t xml:space="preserve">Los indicadores de eficacia de calibración y mantenimiento registran 100%, esto se debe a que se cumplieron estrictamente los cronogramas de calibración y mantenimiento de las estaciones que están en operación. La toma de muestras mantiene el indicador dentro del rango esperado (82%), es satisfactorio teniendo en cuenta lo establecido en el Protocolo para el Monitoreo y Seguimiento de la Calidad del Aire promulgado por el Ministerio de Ambiente y Desarrollo Sostenible - MADS (75 -100 %) y de acuerdo con la calidad, continuidad y oportunidad en la prestación del servicio de energía en la zona. En cuanto al proceso de acreditación se alcanzó un 90% de avance, se solicito la auditoría de acreditación al IDEAM, el cual expidio AUTO DE INICIO DE TRÀMITE Nª 0017 " Por medio de la cual se da inicio al tràmite de acreditaciòn  de la CORPORACION AUTÒNOMA REGIONAL DEL MAGDALENA (LABORATORIO AMBIENTAL CORPAMAG)". No se registró ningún accidente incapacitante durante este mes, lo cual se considera ideal.                                                                                                                                                                                                                                                                                                                                                                                          </t>
    </r>
  </si>
  <si>
    <r>
      <t xml:space="preserve">PERIODO A EVALUAR(AÑO): </t>
    </r>
    <r>
      <rPr>
        <sz val="10"/>
        <rFont val="Arial"/>
        <family val="2"/>
      </rPr>
      <t>2018</t>
    </r>
  </si>
  <si>
    <r>
      <t xml:space="preserve">PROCESO: </t>
    </r>
    <r>
      <rPr>
        <sz val="10"/>
        <rFont val="Arial"/>
        <family val="2"/>
      </rPr>
      <t>GESTION ADMINISTRATIVA</t>
    </r>
  </si>
  <si>
    <r>
      <t xml:space="preserve">AREA: </t>
    </r>
    <r>
      <rPr>
        <sz val="10"/>
        <rFont val="Arial"/>
        <family val="2"/>
      </rPr>
      <t>GESTION ADMINISTRATIVA</t>
    </r>
  </si>
  <si>
    <r>
      <t xml:space="preserve">OBJETIVO: </t>
    </r>
    <r>
      <rPr>
        <sz val="8"/>
        <rFont val="Arial"/>
        <family val="2"/>
      </rPr>
      <t>Garantizar la prestación de los servicios administrativos y logísticos requeridos por la Corporación
mediante la administración, manejo y control de los bienes y servicios, de los recursos físicos,
transporte e infraestructura</t>
    </r>
  </si>
  <si>
    <t>Cumplimiento de la programacion de Mantenimiento de Infraestructura Fisica.</t>
  </si>
  <si>
    <t>Mantener en optimas condiciones los bienes utilizados por los funcionarios de la Corporación</t>
  </si>
  <si>
    <t>N° de Mttos efectuados/ numero de mttos programados x 100</t>
  </si>
  <si>
    <t xml:space="preserve">Semestral </t>
  </si>
  <si>
    <t>0%-79%</t>
  </si>
  <si>
    <t>80% -85%</t>
  </si>
  <si>
    <t>Plan de Trabajo Gestion Administrativa / Cronograma</t>
  </si>
  <si>
    <t>Secretario General /Tecnico Administrativo Gr 15</t>
  </si>
  <si>
    <t xml:space="preserve"> Cumplimiento del Plan Estratégico de Seguridad Vial -
PESV</t>
  </si>
  <si>
    <t xml:space="preserve"> medir el cumplimiento del Plan
Estratégico de Seguridad Vial -
PESV</t>
  </si>
  <si>
    <t>Número de actividades ejecutadas /Número
de actividades Programadas x100</t>
  </si>
  <si>
    <t>0%-60%</t>
  </si>
  <si>
    <t>61%-79%</t>
  </si>
  <si>
    <t>Plan Estratégico de Seguridad Vial-PESV</t>
  </si>
  <si>
    <t>Secretario General /Coordinador de Gestión Administrativa</t>
  </si>
  <si>
    <r>
      <t xml:space="preserve">Indicador 1: </t>
    </r>
    <r>
      <rPr>
        <sz val="10"/>
        <color indexed="8"/>
        <rFont val="Calibri"/>
        <family val="2"/>
      </rPr>
      <t xml:space="preserve">Durante el primer semestre de 2018, se adelantaron un total de 227 actividades directamente relacionadas con Mantenimiento de Infraestructura, a pesar de haber programado 64, lo anterior obedece a requerimientos correctivos y novedades presentadas y reportadas por las distintas dependencias de la entidad.
</t>
    </r>
    <r>
      <rPr>
        <b/>
        <sz val="10"/>
        <color indexed="8"/>
        <rFont val="Calibri"/>
        <family val="2"/>
      </rPr>
      <t xml:space="preserve">
Indicador 2: </t>
    </r>
    <r>
      <rPr>
        <sz val="10"/>
        <color indexed="8"/>
        <rFont val="Calibri"/>
        <family val="2"/>
      </rPr>
      <t>Durante el primer semestre de 2018, se adelantarón un total 54 mantenimientos de vehículos y motos, con sus respectivas Inspecciones diarías , 1 Capacitación a todos los funcionarios de Seguridad Vial 27-08-2018 (*), 1 Capacitación Coordinadora del Grupo de Gestión Administrativa (*).</t>
    </r>
  </si>
  <si>
    <t>PERIODO A EVALUAR(AÑO): enero-diciembre 2018</t>
  </si>
  <si>
    <t>PROCESO: Gestión Financiera
RESPONSABLE: Secretario General y Coordinador Grupo Gestión Financiera</t>
  </si>
  <si>
    <t>AREA: Financiera</t>
  </si>
  <si>
    <t>Eficacia – Total  recursos recaudados con referencia al total de recaudados con Referencia al total de recursos facturados por concepto de Tasa Retributiva (Indicador No, 11 Res. 964 de 2007)</t>
  </si>
  <si>
    <t>Medir el porcentaje de recursos recaudados por concepto de tasa retributiva en el periodo evaluado.</t>
  </si>
  <si>
    <t>Recursos recaudados por Tasa Retributiva x 100 / Total Recursos facturados</t>
  </si>
  <si>
    <t xml:space="preserve"> 31%-50%</t>
  </si>
  <si>
    <t xml:space="preserve"> 10%-20%</t>
  </si>
  <si>
    <t>Sistema financiero</t>
  </si>
  <si>
    <t>Coordinadora del Grupo de Gestión Financiera</t>
  </si>
  <si>
    <t>Eficacia –Total de recursos con referencia al total de recursos facturados por concepto de tasa de uso del agua (Indicador No. 12 Res. 964 de 2007)</t>
  </si>
  <si>
    <t>Medir el porcentaje de recursos recaudados por concepto de tasa de uso de agua  en el periodo evaluado</t>
  </si>
  <si>
    <t>Total recursos recaudado por tasa por uso del agua x 100/ Total recursos facturados por concepto de tasa de uso del agua</t>
  </si>
  <si>
    <t xml:space="preserve"> 31%-40%</t>
  </si>
  <si>
    <t>5%-10%</t>
  </si>
  <si>
    <t>Eficacia  de los resultados alcanzados por la gestión financiera</t>
  </si>
  <si>
    <t>Generar acciones que propendan por mejorar los resultados de la gestion de recaudo.</t>
  </si>
  <si>
    <t>Total de  ingresos recaudados/Total de ingresos proyectados</t>
  </si>
  <si>
    <t xml:space="preserve"> 51%-85%</t>
  </si>
  <si>
    <t>5%-30%</t>
  </si>
  <si>
    <t xml:space="preserve">Eficacia-Cumplimiento  meta financiera anual para  Funcionamiento
</t>
  </si>
  <si>
    <t>Presupuesto ejecutado funcionamiento x 100/ Presupuesto aprobado funcionamiento</t>
  </si>
  <si>
    <t>81%-90%</t>
  </si>
  <si>
    <t xml:space="preserve"> Ejecución presupuestal del 2017, Informe de Gestión 2017</t>
  </si>
  <si>
    <t>Eficiencia, Relación de los recursos financieros alcanzados y los recursos financieros utilizados</t>
  </si>
  <si>
    <t>Presupuesto pagado (funcionamiento) x 100/presupuesto comprometido(funcionamiento)</t>
  </si>
  <si>
    <t xml:space="preserve">Mayor a 71% </t>
  </si>
  <si>
    <t xml:space="preserve"> Ejecución presupuestal del 2016, Informe de Gestión 2016</t>
  </si>
  <si>
    <t>Eficiencia del uso de los recursos</t>
  </si>
  <si>
    <t xml:space="preserve">Asegurar que los recursos asignados por la nacion sean ejecutados en su totalidad. </t>
  </si>
  <si>
    <t>Reintegros de recursos nación al terminar la vigencia</t>
  </si>
  <si>
    <t>Eficiencia en la proteccion de titulos valores.</t>
  </si>
  <si>
    <t>Determinar los problemas fundamentales en cuanto a los resultados obtenidos.</t>
  </si>
  <si>
    <t>(# de substracciones a tesoreria / #  dias  )*98</t>
  </si>
  <si>
    <t>0,01%-100%</t>
  </si>
  <si>
    <t>Caja fuerte, chequera.</t>
  </si>
  <si>
    <t>Tesorera</t>
  </si>
  <si>
    <t>Oportunidad en la entrega de informacion tributaria.</t>
  </si>
  <si>
    <t>Oportunidad en la presentacion periodica de la informacion contable.</t>
  </si>
  <si>
    <t>( informes presentados oportunamente *100) / informes solicitados por normativa</t>
  </si>
  <si>
    <t>trimestral</t>
  </si>
  <si>
    <t>1%-40%</t>
  </si>
  <si>
    <t>61%-100</t>
  </si>
  <si>
    <t>Comprobantes de pago.</t>
  </si>
  <si>
    <r>
      <t xml:space="preserve">Para el mes de enero: </t>
    </r>
    <r>
      <rPr>
        <sz val="11"/>
        <color theme="1"/>
        <rFont val="Calibri"/>
        <family val="2"/>
        <scheme val="minor"/>
      </rPr>
      <t>En el itm 1 el resultado es de 1.96, en atención a que lo recaudado del  mes corresponde a recuperación de cartera y el indicador se analiza con relación al total presupuestado debido a que la facturación se efectuará en el mes de marzo. 
Para el item  2 el resultado es 0.83% en atención a que lo recaudado del mes  corresponde a recuperación de cartera y se analiza con relación al total presupuestado debido a que la facturación se efectúa en el mes de abril.
Para el item 3 el resultado  de 3.75% es decir fue bajo, teniendo en cuenta que el recaudo mensual aproximadamente debe ser el 8.33%.
Para el item 4 la toma de datos es mensual a fin de efectuar seguimiento a la ejecución presupuestal; el resultado de 12.51% corresponde a lo ejecutado a enero de 2018.
 Para el indicador 5 la toma de datos es mensual, el resultado nos indica que se pagó el 24.40% del presupuesto comprometido en este primer mes del año. 
Para los item 6 y 7 el resultado es cero teniendo en cuenta que la frecuencia es anual (los reintegros de recursos al terminar la vigencia) y semestralmente.
Para el item 8 el resultado es del 100% es decir se presentaron todos los informes solicitados.</t>
    </r>
    <r>
      <rPr>
        <b/>
        <sz val="11"/>
        <color indexed="8"/>
        <rFont val="Calibri"/>
        <family val="2"/>
      </rPr>
      <t/>
    </r>
  </si>
  <si>
    <r>
      <t xml:space="preserve">Para el mes de febrero: </t>
    </r>
    <r>
      <rPr>
        <sz val="11"/>
        <color theme="1"/>
        <rFont val="Calibri"/>
        <family val="2"/>
        <scheme val="minor"/>
      </rPr>
      <t>En el itm 1 el resultado es de 3.83, en atención a que lo recaudado del mes corresponde a recuperación de cartera y el indicador se analiza con relación al total presupuestado, debido a que la facturación se efectuará en el mes de marzo. 
Para el item  2 el resultado es 10.25% con relación a lo presupuestado, recursos que corresponden a recaudo de la vigencia anterior, la facturación se efectuará en el mes de abril.
Para el item 3 el resultado  de 6.61% es un resultado bajo y al cual se le hace seguimiento, teniendo en cuenta que el recaudo mensual aproximadamente debe ser el 8.33%.
Para el item 4 la toma de datos es mensual a fin de efectuar seguimiento a la ejecución presupuestal; el resultado de 17.50% corresponde a lo ejecutado a febrero de 2018.
Para el indicador 5 la toma de datos es mensual, el resultado nos indica que se pagó el 45.15% del presupuesto comprometido al mes del febrero. 
Para los item 6 y 7 el resultado es cero teniendo en cuenta que la frecuencia es anual (los reintegros de recursos al terminar la vigencia) y semestralmente.
Para el item 8 el resultado es del 100% es decir se presentaron todos los informes solicitados.</t>
    </r>
    <r>
      <rPr>
        <b/>
        <sz val="11"/>
        <color indexed="8"/>
        <rFont val="Calibri"/>
        <family val="2"/>
      </rPr>
      <t/>
    </r>
  </si>
  <si>
    <r>
      <t xml:space="preserve">Para el mes de marzo: </t>
    </r>
    <r>
      <rPr>
        <sz val="11"/>
        <color theme="1"/>
        <rFont val="Calibri"/>
        <family val="2"/>
        <scheme val="minor"/>
      </rPr>
      <t>En el itm 1 el resultado es de 6.23%, de recaudo con relación a lo presupuestado en atención a que la facturación se efectúa a finales del mes de marzo. Es decir el recaudo corresponde a la vigencia anterior y cada mes se hace un seguimiento con relación a lo presupuestado.
Para el item  2 el resultado es 13.90% con relación a lo presupuestado en atención en que no se habia efectuado la facturación, recursos que corresponden a recaudo de la vigencia anterior.
Para el item 3 el resultado  de 25.09% es un buen resultado teniendo en cuenta que el recaudo mensual aproximadamente debe ser el 8.33% y al primer trimestre 25%.
Para el item 4 la toma de datos es mensual a fin de efectuar seguimiento a la ejecución presupuestal; el resultado de 25.79% corresponde a lo ejecutado a marzo de 2018.
Para el indicador 5 la toma de datos es mensual, el resultado nos indica que se pagó el 54.58% del presupuesto comprometido al mes del marzo. 
Para los item 6 y 7 el resultado es cero teniendo en cuenta que la frecuencia es anual (los reintegros de recursos al terminar la vigencia) y semestralmente.
Para el item 8 el resultado es del 100% es decir se presentaron todos los informes solicitados.</t>
    </r>
    <r>
      <rPr>
        <b/>
        <sz val="11"/>
        <color indexed="8"/>
        <rFont val="Calibri"/>
        <family val="2"/>
      </rPr>
      <t/>
    </r>
  </si>
  <si>
    <r>
      <t xml:space="preserve">Para el mes de abril: </t>
    </r>
    <r>
      <rPr>
        <sz val="11"/>
        <color theme="1"/>
        <rFont val="Calibri"/>
        <family val="2"/>
        <scheme val="minor"/>
      </rPr>
      <t>En el itm 1 el resultado es de 1%, de recaudo con relación a lo facturado, este resultado es un poco bajo teniendo en cuenta que la facturación se hizo en ese mes de abril de 2018 y  en los meses anteriores se tomó como base lo presupuestado, con relación a lo recaudado.
Para el item  2 el resultado es 5.62% con relación a lo facturado, es un resultado bajo debido a que  la facturación se efectuó en abril  de 2018, y en los meses anteriores se tomó como base lo presupuestado, con relación a lo recaudado y además estaba en proceso el envío a los usuarios.
Para el item 3 el resultado  de 30.03% es un resultado muy bueno, teniendo en cuenta que el recaudo mensual aproximadamente debe ser el 8.33% y el acumulado a abril sería 33.32 es decir se superó a la fecha.
Para el item 4 la toma de datos es mensual a fin de efectuar seguimiento a la ejecución presupuestal; el resultado de 31.76% corresponde a lo ejecutado a abril de 2018.
Para el indicador 5 la toma de datos es mensual, el resultado nos indica que se pagó el 61.48% del presupuesto comprometido al mes del abril. 
Para los item 6 y 7 el resultado es cero teniendo en cuenta que la frecuencia es anual (los reintegros de recursos al terminar la vigencia) y semestralmente.
Para el item 8 el resultado es del 100% es decir se presentaron todos los informes solicitados.</t>
    </r>
    <r>
      <rPr>
        <b/>
        <sz val="11"/>
        <color indexed="8"/>
        <rFont val="Calibri"/>
        <family val="2"/>
      </rPr>
      <t/>
    </r>
  </si>
  <si>
    <r>
      <t xml:space="preserve">Para el mes de mayo: </t>
    </r>
    <r>
      <rPr>
        <sz val="11"/>
        <color theme="1"/>
        <rFont val="Calibri"/>
        <family val="2"/>
        <scheme val="minor"/>
      </rPr>
      <t>En el itm 1 el resultado es de 1.60%, de recaudo con relación a lo facturado, este resultado es un poco bajo teniendo en cuenta que la facturación se hizo en el mes de abril  de 2018 y  en los meses anteriores se tomó como base lo presupuestado, con relación a lo recaudado.
Para el item  2 el resultado es 7.43% con relación a lo facturado, es un resultado bajo debido a que  la facturación se efectuó en abril  de 2018, y en los meses anteriores se tomó como base lo presupuestado.
Para el item 3 el resultado  de 41.80% es un resultado muy bueno, teniendo en cuenta que el recaudo mensual aproximadamente debe ser el 8.33% y el acumulado a mayo sería 41.65, es decir se superó a la fecha.
Para el item 4 la toma de datos es mensual a fin de efectuar seguimiento a la ejecución presupuestal; el resultado de 39.36% corresponde a lo ejecutado a mayo de 2018.
Para el indicador 5 la toma de datos es mensual, el resultado nos indica que se pagó el 68.89% del presupuesto comprometido al mes del mayo. 
Para los item 6 y 7 el resultado es cero teniendo en cuenta que la frecuencia es anual (los reintegros de recursos al terminar la vigencia) y semestralmente.
Para el item 8 el resultado es del 100% es decir se presentaron todos los informes solicitados.</t>
    </r>
    <r>
      <rPr>
        <b/>
        <sz val="11"/>
        <color indexed="8"/>
        <rFont val="Calibri"/>
        <family val="2"/>
      </rPr>
      <t/>
    </r>
  </si>
  <si>
    <r>
      <t xml:space="preserve">Para el mes de junio: </t>
    </r>
    <r>
      <rPr>
        <sz val="11"/>
        <color theme="1"/>
        <rFont val="Calibri"/>
        <family val="2"/>
        <scheme val="minor"/>
      </rPr>
      <t>En el itm 1 el resultado es de 5.73%, de recaudo con relación a lo facturado, este resultado es un poco bajo teniendo en cuenta que la facturación se hizo en el mes de abril  de 2018, y  en los meses anteriores se tomó como base lo presupuestado, con relación a lo recaudado.
Para el item  2 el resultado es 14.26% con relación a lo facturado, es un resultado bajo debido a que  la facturación se efectuó en abril  de 2018, y en los meses anteriores se tomó como base lo presupuestado.
Para el item 3 el resultado  de 46.35% es un resultado  bueno, teniendo en cuenta que el recaudo mensual aproximadamente debe ser el 8.33% y el acumulado a junio sería 50%.
Para el item 4 la toma de datos es mensual a fin de efectuar seguimiento a la ejecución presupuestal; el resultado de 50.58% corresponde a lo ejecutado a junio de 2018.
Para el indicador 5 la toma de datos es mensual, el resultado nos indica que se pagó el 67.20% del presupuesto comprometido al mes del junio. 
Para los item 6 y 7 el resultado es cero teniendo en cuenta que la frecuencia es anual (los reintegros de recursos al terminar la vigencia) y en el 7 el resultado debe ser cero.
Para el item 8 el resultado es del 100% es decir se presentaron todos los informes solicitados.</t>
    </r>
    <r>
      <rPr>
        <b/>
        <sz val="11"/>
        <color indexed="8"/>
        <rFont val="Calibri"/>
        <family val="2"/>
      </rPr>
      <t/>
    </r>
  </si>
  <si>
    <r>
      <t xml:space="preserve">Para el mes de julio: </t>
    </r>
    <r>
      <rPr>
        <sz val="11"/>
        <color theme="1"/>
        <rFont val="Calibri"/>
        <family val="2"/>
        <scheme val="minor"/>
      </rPr>
      <t>En el itm 1 el resultado es de 45.78%, de recaudo con relación a lo facturado, este resultado es un poco bajo teniendo en cuenta que la facturación se hizo en el mes de abril  de 2018, y  en los meses anteriores se tomó como base lo presupuestado, con relación a lo recaudado.
Para el item  2 el resultado es 17.58% con relación a lo facturado, es un resultado bajo debido a que  la facturación se efectuó en abril  de 2018, y en los meses anteriores se tomó como base lo presupuestado, adicional 4 de los 180 usuarios que representan el 68% de la facturación presentaron reclamación.
Para el item 3 el resultado  de 62.05% es un resultado muy bueno, teniendo en cuenta que el recaudo mensual aproximadamente debe ser el 8.33% y el acumulado a julio sería 58.33%, es decir se superó a la fecha.
Para el item 4 la toma de datos es mensual a fin de efectuar seguimiento a la ejecución presupuestal; el resultado de 59.81% corresponde a lo ejecutado a julio de 2018.
Para el indicador 5 la toma de datos es mensual, el resultado nos indica que se pagó el 72.52% del presupuesto comprometido al mes del julio. 
Para los item 6 y 7 el resultado es cero teniendo en cuenta que la frecuencia es anual (los reintegros de recursos al terminar la vigencia) y en el 7 el resultado debe ser cero.
Para el item 8 el resultado es del 100% es decir se presentaron todos los informes solicitados.</t>
    </r>
    <r>
      <rPr>
        <b/>
        <sz val="11"/>
        <color indexed="8"/>
        <rFont val="Calibri"/>
        <family val="2"/>
      </rPr>
      <t/>
    </r>
  </si>
  <si>
    <r>
      <t xml:space="preserve">Para el mes de agosto: </t>
    </r>
    <r>
      <rPr>
        <sz val="11"/>
        <color theme="1"/>
        <rFont val="Calibri"/>
        <family val="2"/>
        <scheme val="minor"/>
      </rPr>
      <t>En el itm 1 el resultado es de 54.56%, de recaudo con relación a lo facturado, este resultado tiende a acercarse a la meta, pues al mes de agosto el resultado debería ser 66.64%
Para el item  2 el resultado es 23.34% con relación a lo facturado, no es el esperado, pero se debe considerar que 5 de los 180 usuarios que representan el 68% de la facturación interpusieron reclamacion.
Para el item 3 el resultado  de 73.21% es un resultado muy bueno, teniendo en cuenta que el recaudo mensual aproximadamente debe ser el 8.33% y el acumulado a agosto sería 66.64%, es decir se superó a la fecha.
Para el item 4 la toma de datos es mensual a fin de efectuar seguimiento a la ejecución presupuestal; el resultado de 67.71% corresponde a lo ejecutado a agosto de 2018.
Para el indicador 5 la toma de datos es mensual, el resultado nos indica que se pagó el 76.90% del presupuesto comprometido al mes de agosto. 
Para los item 6 y 7 el resultado es cero teniendo en cuenta que la frecuencia es anual (los reintegros de recursos al terminar la vigencia) y en el 7 el resultado debe ser cero.
Para el item 8 el resultado es del 100% es decir se presentaron todos los informes solicitados.</t>
    </r>
    <r>
      <rPr>
        <b/>
        <sz val="11"/>
        <color indexed="8"/>
        <rFont val="Calibri"/>
        <family val="2"/>
      </rPr>
      <t/>
    </r>
  </si>
  <si>
    <r>
      <t xml:space="preserve">Para el mes de septiembre: </t>
    </r>
    <r>
      <rPr>
        <sz val="11"/>
        <color theme="1"/>
        <rFont val="Calibri"/>
        <family val="2"/>
        <scheme val="minor"/>
      </rPr>
      <t>En el itm 1 el resultado es de 56.41%, de recaudo con relación a lo facturado, este resultado es  bajo, considerando que a esta fecha debe aproximarse al 75%.
Para el item  2 el resultado es 25.07% con relación a lo facturado,no es el esperado, pero se debe considerar que 5 de los 180 usuarios que representan el 68% de la facturción interpusieron reclamación
Para el item 3 el resultado  de 75.78% es un resultado muy bueno, teniendo en cuenta que el recaudo mensual aproximadamente debe ser el 8.33% y el acumulado a septiembre sería 75%, es decir se superó a la fecha.
Para el item 4 la toma de datos es mensual a fin de efectuar seguimiento a la ejecución presupuestal; el resultado de 73.17% corresponde a lo ejecutado a septiembre de 2018.
Para el indicador 5 la toma de datos es mensual, el resultado nos indica que se pagó el 80.90% del presupuesto comprometido al mes de septiembre. 
Para los item 6 y 7 el resultado es cero teniendo en cuenta que la frecuencia es anual (los reintegros de recursos al terminar la vigencia) y en el 7 el resultado debe ser cero.
Para el item 8 el resultado es del 100% es decir se presentaron todos los informes solicitados.</t>
    </r>
    <r>
      <rPr>
        <b/>
        <sz val="11"/>
        <color indexed="8"/>
        <rFont val="Calibri"/>
        <family val="2"/>
      </rPr>
      <t/>
    </r>
  </si>
  <si>
    <r>
      <t xml:space="preserve">Para el mes de octubre: </t>
    </r>
    <r>
      <rPr>
        <sz val="11"/>
        <color theme="1"/>
        <rFont val="Calibri"/>
        <family val="2"/>
        <scheme val="minor"/>
      </rPr>
      <t>En el itm 1 el resultado es de 56.91%, de recaudo con relación a lo facturado, este resultado es  bajo teniendo en cuenta que a la fecha debe aproximarse al 83.332%.
Para el item  2 el resultado es 26.77% con relación a lo facturado, no es el esperado, pero se debe considerar que del total de 180 usuarios, 4 de ellos que representan el 68% de la facturación interpusieron reclamación.
Para el item 3 el resultado  de 81.68% es un  resultado muy bueno teniendo en cuenta que a la fecha debe aproximarse al 83.32% 
Para el item 4 la toma de datos es mensual a fin de efectuar seguimiento a la ejecución presupuestal; el resultado de 79.46% corresponde a lo ejecutado a octubre de 2018.
Para el indicador 5 la toma de datos es mensual, el resultado nos indica que se pagó el 85.48% del presupuesto comprometido al mes de octubre. 
Para los item 6 y 7 el resultado es cero teniendo en cuenta que la frecuencia es anual (los reintegros de recursos al terminar la vigencia) y en el 7 el resultado debe ser cero.
Para el item 8 el resultado es del 100% es decir se presentaron todos los informes solicitados.</t>
    </r>
    <r>
      <rPr>
        <b/>
        <sz val="11"/>
        <color indexed="8"/>
        <rFont val="Calibri"/>
        <family val="2"/>
      </rPr>
      <t/>
    </r>
  </si>
  <si>
    <r>
      <t xml:space="preserve">Para el mes de noviembre: </t>
    </r>
    <r>
      <rPr>
        <sz val="11"/>
        <color theme="1"/>
        <rFont val="Calibri"/>
        <family val="2"/>
        <scheme val="minor"/>
      </rPr>
      <t>En el itm 1 el resultado es de 59.43%, de recaudo con relación a lo facturado, este resultado es  bajo teniendo en cuenta que a la fecha debe aproximarse al 91.66%.
Para el item  2 el resultado es 30.57% con relación a lo facturado, no es el esperado, pero se debe considerar que del total de 180 usuarios, 4 de ellos que representan el 68% de la facturación interpusieron reclamación.
Para el item 3 el resultado  de 85.26% es un  resultado muy bueno teniendo en cuenta que a la fecha debe aproximarse al 91.66%
Para el item 4 la toma de datos es mensual a fin de efectuar seguimiento a la ejecución presupuestal; el resultado de 85.72% corresponde a lo ejecutado a noviembre de 2018.
Para el indicador 5 la toma de datos es mensual, el resultado nos indica que se pagó el 89.74% del presupuesto comprometido al mes de noviembre. 
Para los item 6 y 7 el resultado es cero teniendo en cuenta que la frecuencia es anual (los reintegros de recursos al terminar la vigencia) y en el 7 el resultado debe ser cero.
Para el item 8 el resultado es del 100% es decir se presentaron todos los informes solicitados.</t>
    </r>
    <r>
      <rPr>
        <b/>
        <sz val="11"/>
        <color indexed="8"/>
        <rFont val="Calibri"/>
        <family val="2"/>
      </rPr>
      <t/>
    </r>
  </si>
  <si>
    <r>
      <t xml:space="preserve">Para el mes de diciembre: </t>
    </r>
    <r>
      <rPr>
        <sz val="11"/>
        <color theme="1"/>
        <rFont val="Calibri"/>
        <family val="2"/>
        <scheme val="minor"/>
      </rPr>
      <t>En el itm 1 el resultado es de 64.05%, de recaudo con relación a lo facturado, este resultado es  bajo teniendo en cuenta que debe aproximarse al 100% 
Para el item  2 el resultado es 43.47% con relación a lo facturado, no es el esperado, pero se debe considerar que del total de 180 usuarios, 4 de ellos que representan el 68% de la facturación interpusieron reclamación.
Para el item 3 el resultado  de 85.26% es un  resultado muy bueno teniendo en cuenta que a la fecha debe aproximarse al 91.66%.
Para el item 4 la toma de datos es mensual a fin de efectuar seguimiento a la ejecución presupuestal; el resultado de 96.99% corresponde a lo ejecutado a diciembre de 2018.
Para el indicador 5 la toma de datos es mensual, el resultado nos indica que se pagó el 93.72% del presupuesto comprometido al mes de diciembre. 
Para los item 6 y 7 el resultado es cero teniendo en cuenta que los recursos nación se solicitan a través del SIIF, por lo tanto no hay lugar a devolución;  y en el 7 el resultado debe ser cero.
Para el item 8 el resultado es del 100% es decir se presentaron todos los informes solicitados.</t>
    </r>
    <r>
      <rPr>
        <b/>
        <sz val="11"/>
        <color indexed="8"/>
        <rFont val="Calibri"/>
        <family val="2"/>
      </rPr>
      <t/>
    </r>
  </si>
  <si>
    <t>PERIODO A EVALUAR(AÑO):  2018</t>
  </si>
  <si>
    <t xml:space="preserve">PROCESO: Gestión del Talento Humano </t>
  </si>
  <si>
    <t>RESPONSABLE: SECRETARIO GENERAÑ / COORDINADOR DEL GRUPO DE GESTIÓN DEL TALENTO HUMANO</t>
  </si>
  <si>
    <t>AREA: Secretaria General/ Grupo de Trabajo de Gestión de Talento Humano</t>
  </si>
  <si>
    <t>OBJETIVO: Evaluar y desarrollar la Gestión del Talento Humano en aras de contribuir al mejoramiento de sus competencias, conocimientos y calidad de vida, así como proveer el personal necesario para el cumplimiento de las funciones legales y los cometidos institucionales.</t>
  </si>
  <si>
    <t xml:space="preserve">Eficacia- % de cumplimiento del plan estratégico de gestión del talento humano.
</t>
  </si>
  <si>
    <t>Medir el grado de cumplimiento en la ejecucion de las actividades contempladas en el plan de Gestion del talento humano.</t>
  </si>
  <si>
    <t>Actividades ejecutadas del plan de estratégico de gestión del talento humano / Actividades programadas en el plan estratégico de gestión del talento humano x 100</t>
  </si>
  <si>
    <t>Anual a corte del informe del plan de acción</t>
  </si>
  <si>
    <t>0%-79% - AC</t>
  </si>
  <si>
    <t>80% -85% -AP</t>
  </si>
  <si>
    <t xml:space="preserve">Cronograma de Actividades del Plan de Gestión del Talento Humano </t>
  </si>
  <si>
    <t>Secretario General / Coordinador de Gestión del Talento Humano</t>
  </si>
  <si>
    <t>Eficacia- % de cumplimiento del plan anual de vacantes.</t>
  </si>
  <si>
    <t>Medir el grado de cumplimiento en la ejecucion de las actividades contempladas en el plan anual de vacantes.</t>
  </si>
  <si>
    <t>Actividades ejecutadas del plan de vacantes para la vigencia / Actividades programadas en el plan de vacantes para la vigencia</t>
  </si>
  <si>
    <t>Cronograma de Actividades del Plan Anual de vacantes</t>
  </si>
  <si>
    <t xml:space="preserve">Eficacia – % de cumplimiento del plan de capacitación
</t>
  </si>
  <si>
    <t xml:space="preserve">Medir el grado de cumplimiento en la ejecucion de las actividades programadas en el plan de capacitación. </t>
  </si>
  <si>
    <t xml:space="preserve">Actividades ejecutadas del PIC / Número de
actividades planeadas x 100
</t>
  </si>
  <si>
    <t>Cronograma de Actividades del Plan de Capacitación</t>
  </si>
  <si>
    <t>Eficacia- % de cumplimiento anual del Plan de Bienestar Social laboral</t>
  </si>
  <si>
    <t>Medir el grado de cumplimiento en la ejecucion de las actividades programadas en el plan de Bienestar Social Laboral.</t>
  </si>
  <si>
    <t>Actividades ejecutadas del plan de
Bienestar social laboral para la vigencia /
Actividades programadas en el plan de
Bienestar social laboral para la vigencia i</t>
  </si>
  <si>
    <t>Semestral a corte del informe del plan de acción</t>
  </si>
  <si>
    <t>Cronograma de Actividades del Plan de Bienestar Social Laboral</t>
  </si>
  <si>
    <t xml:space="preserve">Índice de Frecuencia de accidente de trabajo (IF)
</t>
  </si>
  <si>
    <t>Definir las actividades necesarias para prevenir la ocurrencia de los accidentes e incidentes y poder llevar control y registro de ausentismo en la Corproación</t>
  </si>
  <si>
    <t>(Número de accidentes de trabajo*K)/
Número de HHT
K=240.000</t>
  </si>
  <si>
    <t xml:space="preserve">Mensual </t>
  </si>
  <si>
    <t xml:space="preserve"> - </t>
  </si>
  <si>
    <t>Reporte de novedades Laborales</t>
  </si>
  <si>
    <t>Se mantiene</t>
  </si>
  <si>
    <t xml:space="preserve">Índice de lesiones incapacitantes (ILI) </t>
  </si>
  <si>
    <t>(Número de días perdidos por AT*K)/Número de HHT
K=240.000</t>
  </si>
  <si>
    <t>Aumentó</t>
  </si>
  <si>
    <t>Disminuye</t>
  </si>
  <si>
    <t xml:space="preserve">Índice de Severidad (IS) </t>
  </si>
  <si>
    <t xml:space="preserve">(IF*IS)/1000 </t>
  </si>
  <si>
    <r>
      <t>PERIODO A EVALUAR(AÑO)</t>
    </r>
    <r>
      <rPr>
        <sz val="10"/>
        <rFont val="Arial"/>
        <family val="2"/>
      </rPr>
      <t>:</t>
    </r>
    <r>
      <rPr>
        <b/>
        <sz val="10"/>
        <rFont val="Arial"/>
        <family val="2"/>
      </rPr>
      <t xml:space="preserve"> </t>
    </r>
    <r>
      <rPr>
        <sz val="10"/>
        <rFont val="Arial"/>
        <family val="2"/>
      </rPr>
      <t>2018</t>
    </r>
  </si>
  <si>
    <t>PROCESO: GESTIÓN DE TECNOLOGIAS DE INFORMACIÓN Y LAS COMUNICACIONES</t>
  </si>
  <si>
    <r>
      <t xml:space="preserve">RESPONSABLE: </t>
    </r>
    <r>
      <rPr>
        <sz val="10"/>
        <rFont val="Arial"/>
        <family val="2"/>
      </rPr>
      <t>Coordinadora Grupo de Tecnología de la Información y las comunicaciones</t>
    </r>
  </si>
  <si>
    <t>AREA: SECRETARIA GENERAL - GRUPO TECNOLOGIA DE LA INFORMACION Y LAS COMUNICACIONES</t>
  </si>
  <si>
    <r>
      <t>OBJETIVO:</t>
    </r>
    <r>
      <rPr>
        <sz val="10"/>
        <rFont val="Arial"/>
        <family val="2"/>
      </rPr>
      <t xml:space="preserve"> Implementar soluciones tecnológicas para optimizar los procesos y procedimientos de la Corporación, de acuerdo a las políticas y estrategias nacionales, sectoriales e institucionales, siguiendo los lineamientos del Ministerio de Tecnologías de la Información y las Comunicaciones.</t>
    </r>
  </si>
  <si>
    <t>Cumplimiento del Esquema de Actualización de Información en la Página Web</t>
  </si>
  <si>
    <t xml:space="preserve">Controlar la gestión de implementación de la estrategia GEL en cuento a TIC para la gestión </t>
  </si>
  <si>
    <t>Número Ítems Totalmente Actualizadas / Número de Ítems Totales x 100</t>
  </si>
  <si>
    <t xml:space="preserve"> &gt;80%</t>
  </si>
  <si>
    <t xml:space="preserve"> &gt;70% 
y 
&lt;80%</t>
  </si>
  <si>
    <t>Correos electrónicos de solicitud - Página Web actualizada</t>
  </si>
  <si>
    <t>Coordinador Grupo TIC</t>
  </si>
  <si>
    <t>Porcentajes de ejecución de los proyectos en implementación</t>
  </si>
  <si>
    <t>Controlar la ejecución de los proyectos</t>
  </si>
  <si>
    <t xml:space="preserve">Tiempo Real de Ejecución / Tiempo Programado </t>
  </si>
  <si>
    <t>Hasta 1,5</t>
  </si>
  <si>
    <t>&gt;1,5</t>
  </si>
  <si>
    <t>&gt;0,95 
y
&lt;1,40</t>
  </si>
  <si>
    <t>Unidad</t>
  </si>
  <si>
    <t>Registro de seguimiento a proyectos e informe de contratos</t>
  </si>
  <si>
    <t>Porcentajes de ejecución de los planes</t>
  </si>
  <si>
    <t>Controlar la ejecución de los planes</t>
  </si>
  <si>
    <t>Actividades Ejecutadas / Actividades Programadas</t>
  </si>
  <si>
    <t>Informes de seguimiento de los planes</t>
  </si>
  <si>
    <t>Cumplimiento del Cronograma de Mantenimientos Preventivos</t>
  </si>
  <si>
    <t xml:space="preserve">Controlar la prevención de riesgos de daños de los equipos evitando riesgos de daños </t>
  </si>
  <si>
    <t>100 * Número de Mantenimientos Preventivos Realizados / Número de Mantenimientos Preventivos Programados</t>
  </si>
  <si>
    <t>&lt;100%</t>
  </si>
  <si>
    <t>&gt;95% 
y
&lt;100%</t>
  </si>
  <si>
    <t>de Control de Mantenimientos Preventivos</t>
  </si>
  <si>
    <t>Tecnico Gr. 10 Grupo TIC</t>
  </si>
  <si>
    <t>Mantenimientos Correctivos por fallar de Hardware o Software</t>
  </si>
  <si>
    <t xml:space="preserve">Garantizar el sevicio rápido, oportuno y eficaz, e identificar necesidades controlar el remplazo y baja de equipos o dispósitivos </t>
  </si>
  <si>
    <t>Número de Mantenimientos Correctivos Realizados por fallas de hardware o software</t>
  </si>
  <si>
    <t>&lt;10</t>
  </si>
  <si>
    <t>&gt;11</t>
  </si>
  <si>
    <t>Tablero de control de Servicios de TI.</t>
  </si>
  <si>
    <t>Atención de Solicitudes</t>
  </si>
  <si>
    <t xml:space="preserve">Controlar la gestión de servicios de TIC </t>
  </si>
  <si>
    <t>100 * Número de Solicitudes Atendidas / Número de Solicitudes Recibidas</t>
  </si>
  <si>
    <t>&lt; 85%</t>
  </si>
  <si>
    <t>&gt;86%
y
&lt;99%</t>
  </si>
  <si>
    <t>Satisfacción de los usuarios de los servicios informático</t>
  </si>
  <si>
    <t>Evaluar la conformidad de los servicios y la satisfacción de los clientes</t>
  </si>
  <si>
    <t>Satisfacción usuarios de los servicios informático / Total de usuarios de los servicios informático encuestado</t>
  </si>
  <si>
    <t>&lt;85%</t>
  </si>
  <si>
    <t>&lt;90</t>
  </si>
  <si>
    <t>Encuestas de satisfacción</t>
  </si>
  <si>
    <t>Cumplimiento del Plan de Gestión de la Seguridad de la Información</t>
  </si>
  <si>
    <t>Controlar la ejecución de los planes SGSI</t>
  </si>
  <si>
    <t>Porcentaje de Ejecución Esperada / Porcentaje de Ejecución Real</t>
  </si>
  <si>
    <t>&lt;75%</t>
  </si>
  <si>
    <t>&gt;76%
y
&lt;95%</t>
  </si>
  <si>
    <t>Mapa de Implementación Anual</t>
  </si>
  <si>
    <t>Profesional Universitario Gr 09</t>
  </si>
  <si>
    <r>
      <rPr>
        <b/>
        <sz val="13"/>
        <color theme="1"/>
        <rFont val="Calibri"/>
        <family val="2"/>
        <scheme val="minor"/>
      </rPr>
      <t xml:space="preserve">- Cumplimiento del Esquema de Actualización de Información en la Página Web: </t>
    </r>
    <r>
      <rPr>
        <sz val="13"/>
        <color theme="1"/>
        <rFont val="Calibri"/>
        <family val="2"/>
        <scheme val="minor"/>
      </rPr>
      <t xml:space="preserve">El esquema de publicación es revisado mensualmente para controlar y vigencia y actualización permanente, logrando mejorar su estado de cumplimiento.
- </t>
    </r>
    <r>
      <rPr>
        <b/>
        <sz val="13"/>
        <color theme="1"/>
        <rFont val="Calibri"/>
        <family val="2"/>
        <scheme val="minor"/>
      </rPr>
      <t>Porcentajes de ejecución de los proyectos en implementación:</t>
    </r>
    <r>
      <rPr>
        <sz val="13"/>
        <color theme="1"/>
        <rFont val="Calibri"/>
        <family val="2"/>
        <scheme val="minor"/>
      </rPr>
      <t xml:space="preserve"> Se evalúa en este item los proyectos de la actualización del PETI, actualización de página Web, el desarrollo de un sistema para facturación de las Tasas,  la creación de Blogs para Educación Ambiental y Negocios Verdes, la documentacion del Modelo de Seguridad de la Información; los cuales se han ido ejecutando e implementando en el transcurso del año.
- </t>
    </r>
    <r>
      <rPr>
        <b/>
        <sz val="13"/>
        <color theme="1"/>
        <rFont val="Calibri"/>
        <family val="2"/>
        <scheme val="minor"/>
      </rPr>
      <t>Porcentajes de ejecución de los planes:</t>
    </r>
    <r>
      <rPr>
        <sz val="13"/>
        <color theme="1"/>
        <rFont val="Calibri"/>
        <family val="2"/>
        <scheme val="minor"/>
      </rPr>
      <t xml:space="preserve"> Los planes se han  ejecutado en la medida en que le son asignados los recurso y se priorizan acciones.
- </t>
    </r>
    <r>
      <rPr>
        <b/>
        <sz val="13"/>
        <color theme="1"/>
        <rFont val="Calibri"/>
        <family val="2"/>
        <scheme val="minor"/>
      </rPr>
      <t>Cumplimiento del Cronograma de Mantenimientos Preventivos:</t>
    </r>
    <r>
      <rPr>
        <sz val="13"/>
        <color theme="1"/>
        <rFont val="Calibri"/>
        <family val="2"/>
        <scheme val="minor"/>
      </rPr>
      <t xml:space="preserve"> Se encuentra que se adelantaron actividades programadas de mantenimiento preventivo, siendo consecuentes con el procedimiento documentado, ya que se requirió traslado del tecnico a las sedes y se aprovechó para gestión de mantenimientos preventivos. El cronograma propuesto debía arrancar en agosto.
- </t>
    </r>
    <r>
      <rPr>
        <b/>
        <sz val="13"/>
        <color theme="1"/>
        <rFont val="Calibri"/>
        <family val="2"/>
        <scheme val="minor"/>
      </rPr>
      <t xml:space="preserve">Mantenimientos Correctivos por fallar de Hardware o Software: </t>
    </r>
    <r>
      <rPr>
        <sz val="13"/>
        <color theme="1"/>
        <rFont val="Calibri"/>
        <family val="2"/>
        <scheme val="minor"/>
      </rPr>
      <t xml:space="preserve">Los mantenimientos correctivos fueron ejecutados al 100%, debiéndose solicitar la baja de uno de los equipos por obsolescencia.
- </t>
    </r>
    <r>
      <rPr>
        <b/>
        <sz val="13"/>
        <color theme="1"/>
        <rFont val="Calibri"/>
        <family val="2"/>
        <scheme val="minor"/>
      </rPr>
      <t xml:space="preserve">Atención de Solicitudes: </t>
    </r>
    <r>
      <rPr>
        <sz val="13"/>
        <color theme="1"/>
        <rFont val="Calibri"/>
        <family val="2"/>
        <scheme val="minor"/>
      </rPr>
      <t xml:space="preserve">Las solicitudes fueron atendidas conforme llegaron, contando con una buena respuesta y solución a los requerimientos.
- </t>
    </r>
    <r>
      <rPr>
        <b/>
        <sz val="13"/>
        <color theme="1"/>
        <rFont val="Calibri"/>
        <family val="2"/>
        <scheme val="minor"/>
      </rPr>
      <t>Satisfacción de los usuarios de los servicios informático:</t>
    </r>
    <r>
      <rPr>
        <sz val="13"/>
        <color theme="1"/>
        <rFont val="Calibri"/>
        <family val="2"/>
        <scheme val="minor"/>
      </rPr>
      <t xml:space="preserve"> El indicador arrojó un promedio de satisfacción de usuario de 98% para la vigencia 2018.
- </t>
    </r>
    <r>
      <rPr>
        <b/>
        <sz val="13"/>
        <color theme="1"/>
        <rFont val="Calibri"/>
        <family val="2"/>
        <scheme val="minor"/>
      </rPr>
      <t>Cumplimiento del Plan de Gestión de la Seguridad de la Información:</t>
    </r>
    <r>
      <rPr>
        <sz val="13"/>
        <color theme="1"/>
        <rFont val="Calibri"/>
        <family val="2"/>
        <scheme val="minor"/>
      </rPr>
      <t xml:space="preserve"> Se logróa avanzar en la implementación de esquemas de protección a los sistemas informáticos, tales como instalación de UPS, configuración de servidores de dominio, esquema administrado de la red local, administración y actualización constante del antivirus, elaboración del documento Política de Seguridad de La Información de Corpamag.
</t>
    </r>
  </si>
  <si>
    <t>PROCESO:  GESTION DOCUMENTAL</t>
  </si>
  <si>
    <t>RESPONSABLE: SECRETARIO GENERAL / COORDINADOR DEL GRUPO DE GESTIÓN DOCUMENTAL</t>
  </si>
  <si>
    <t>AREA: GRUPO DE TRABAJO GESTION DOCUMENTAL DE SECRETARÍA GENERAL</t>
  </si>
  <si>
    <t>OBJETIVO: Planear, producir, gestionar, tramitar, valorar y disponer de los documentos producidos y recibidos por la entidad para asegurar la conservación y preservación de la información documentada.</t>
  </si>
  <si>
    <t xml:space="preserve">Eficiencia en las transferencias primarias </t>
  </si>
  <si>
    <t>Medir el cumplimiento en las transferencias primarias programadas</t>
  </si>
  <si>
    <t xml:space="preserve">No. De transferencias realizadas de acuerdo al cronograma x100 / No. De dependencias programadas </t>
  </si>
  <si>
    <t>&lt;50</t>
  </si>
  <si>
    <t>&gt;50 Y &lt;80</t>
  </si>
  <si>
    <t>Cronograma de transferencias</t>
  </si>
  <si>
    <t xml:space="preserve">Secretario General / Profesional Especializado de Archivo </t>
  </si>
  <si>
    <t>Se Mantuvo</t>
  </si>
  <si>
    <t xml:space="preserve">Eficiencia en el cumplimiento con el diligenciamiento del inventario documental </t>
  </si>
  <si>
    <t>Medir el cumplimiento del diligenciamiento de inventarios a cargo de los funcionarios responsables</t>
  </si>
  <si>
    <t xml:space="preserve">No. De inventarios diligenciados de archivos de gestion x 100 / No. De funcionarios responsables de archivos de gestion </t>
  </si>
  <si>
    <t>Inventarios documentales entregados en la oficina de Archivo</t>
  </si>
  <si>
    <t>Se mantuvo</t>
  </si>
  <si>
    <t>Indicador 1:  Las transferencias documentales deben realizarse una sola vez y durante el primer trimestre del año.  Todas las dependencias responsables de transferir documentos lo hicieron, lo que nos da un cumplimiento del 100%.
Indicador 2:  Todas las dependencias que cuentan con documentos en gestion  realizaron la entrega de los inventarios documentales a Junio de 2018, lo que nos da un cumplimiento del 100%.</t>
  </si>
  <si>
    <t xml:space="preserve"> </t>
  </si>
  <si>
    <t xml:space="preserve">PROCESO: GESTION JURIDICA </t>
  </si>
  <si>
    <t xml:space="preserve">AREA: OFICINA JURIDICA </t>
  </si>
  <si>
    <t>OBJETIVO: Dirigir la representación judicial y extrajudicial de la Corporación Autónoma Regional del Magdalena “CORPAMAG” en los procesos jurídicos, en que esta sea parte, así mismo, hacer seguimiento a los derechos de petición, para que sean contestados en el término que otorga la Ley e investigar y fallar en primera instancia los procesos disciplinarios contra los servidores públicos de la entidad con el fin de ejercer el control interno disciplinario</t>
  </si>
  <si>
    <t>Eficacia en la contestación de los derechos de petición</t>
  </si>
  <si>
    <t>Medir la eficiencia en la contestacion de los derechos de peticion en el termino Legal.</t>
  </si>
  <si>
    <t>(# total derechos de petición contestados dentro del término legal   / Total de derechos de petición recibidos en la Corporación) = %</t>
  </si>
  <si>
    <t>SICOR</t>
  </si>
  <si>
    <t>Profesional Universitario asigando a la oficina juridica</t>
  </si>
  <si>
    <t>ANALISIS CUANTITATIVO: Que para el mes de ENERO de 2018, fueron radicadas a traves del Sistema de Manejo y Correspondencia de la Corporacion SICOR 109 peticiones, de las cuales 86 fueron contestadas dentro del termino. ANALISIS CUALITATIVO: El 80% de las peticiones se contesto en termino. No se debe tomar ninguna medida. IMAGEN: Positiva para la Corporacion. ANALISIS CUANTITATIVO: Que para el mes de FEBRERO  de 2018, fueron radicadas a traves del Sistema de Manejo y Correspondencia de la Corporacion SICOR 207 peticiones, de las cuales 156 fueron contestadas dentro del termino. ANALISIS CUALITATIVO: El  75% de las peticiones  se contestaron en termino. La calificacion para este mes se encuentra por debajo de 100, se debe tomar una accion correctiva. IMAGEN: Negativa para la Corporacion.ANALISIS CUANTITATIVO: Que para el mes de MARZO de 2018, fueron radicadas a traves del Sistema de Manejo y Correspondencia de la Corporacion SICOR 127 peticiones, de las cuales 80 fueron contestadas dentro del termino. ANALISIS CUALITATIVO: El  62% de las peticiones  se contestaron en termino. La calificacion para este mes se encuentra por debajo de 100, se debe tomar una accion correctiva. IMAGEN: Negativa para la Corporacion.ANALISIS CUANTITATIVO: Que para el mes de ABRIL de 2018, fueron radicadas a traves del Sistema de Manejo y Correspondencia de la Corporacion SICOR 182 peticiones, de las cuales 121 fueron contestadas dentro del termino. ANALISIS CUALITATIVO: El  66% de las peticiones  se contestaron en termino. La calificacion para este mes se encuentra por debajo de 100, se debe tomar una accion correctiva. IMAGEN: Negativa para la Corporacion.ANALISIS CUANTITATIVO: Que para el mes de MAYO fueron radicadas a traves del Sistema de Manejo y Correspondenica de la Corporacion SICOR 138, de las cuales 95 fueron contestadas dentro del termino. ANALISIS CUALITATIVO: El  68% de las peticiones  se contestaron en termino. La calificacion para este mes se encuentra por debajo de 100, se debe tomar una accion correctiva. IMAGEN: Negativa para la Corporacion.ANALISIS CUANTITATIVO: Que para el mes de JUNIO fueron radicadas a traves del Sistema de Manejo y Correspondenica de la Corporacion SICOR 94, de las cuales 68 fueron contestadas dentro del termino. ANALISIS CUALITATIVO: El  72% de las peticiones  se contestaron en termino. La calificacion para este mes se encuentra por debajo de 100, se debe tomar una accion correctiva. IMAGEN: Negativa para la Corporacion. ANALISIS CUANTITATIVO: Que para el mes de JULIO  fueron radicadas a traves del Sistema de Manejo y Correspondenica de la Corporacion SICOR 144, de las cuales 73 fueron contestadas dentro del termino. ANALISIS CUALITATIVO: El  50% de las peticiones  se contestaron en termino. La calificacion para este mes se encuentra por debajo de 100, se debe tomar una accion correctiva. IMAGEN: Negativa para la Corporacion. ANALISIS CUANTITATIVO: Que para el mes de AGOSTO fueron radicadas a traves del Sistema de Manejo y Correspondenica de la Corporacion SICOR 130, de las cuales 59 fueron contestadas dentro del termino. ANALISIS CUALITATIVO: El  45% de las peticiones  se contestaron en termino. La calificacion para este mes se encuentra por debajo de 100, se debe tomar una accion correctiva. IMAGEN: Negativa para la Corporacion. ANALISIS CUANTITATIVO: Que para el mes de SEPTIEMBRE fueron radicadas a traves del Sistema de Manejo y Correspondenica de la Corporacion SICOR 93, de las cuales 59 fueron contestadas dentro del termino. ANALISIS CUALITATIVO: El  25% de las peticiones  se contestaron en termino. La calificacion para este mes se encuentra por debajo de 100, se debe tomar una accion correctiva. IMAGEN: Negativa para la Corporacion.ANALISIS CUANTITATIVO: Que para el mes de OCTUBRE fueron radicadas a traves del Sistema de Manejo y Correspondenica de la Corporacion SICOR 178, de las cuales 56 fueron contestadas dentro del termino. ANALISIS CUALITATIVO: El  31% de las peticiones  se contestaron en termino. La calificacion para este mes se encuentra por debajo de 100, se debe tomar una accion correctiva.IMAGEN: Negativa para la Corporacion.ANALISIS CUANTITATIVO: Que para el mes de NOVIEMBRE fueron radicadas a traves del Sistema de Manejo y Correspondenica de la Corporacion SICOR 132, de las cuales 40 fueron contestadas dentro del termino. ANALISIS CUALITATIVO: El  30% de las peticiones  se contestaron en termino. La calificacion para este mes se encuentra por debajo de 100, se debe tomar una accion correctiva.IMAGEN: Negativa para la Corporacion.ANALISIS CUANTITATIVO: Que para el mes de DICIEMBRE fueron radicadas a traves del Sistema de Manejo y Correspondenica de la Corporacion SICOR 47, de las cuales 06 fueron contestadas dentro del termino. ANALISIS CUALITATIVO: El  12% de las peticiones  se contestaron en termino. La calificacion para este mes se encuentra por debajo de 100, se debe tomar una accion correctiva.IMAGEN: Negativa para la Corporacion</t>
  </si>
  <si>
    <t>PERIODO A EVALUAR(AÑO): 2018</t>
  </si>
  <si>
    <r>
      <t xml:space="preserve">PROCESO: </t>
    </r>
    <r>
      <rPr>
        <sz val="10"/>
        <rFont val="Arial"/>
        <family val="2"/>
      </rPr>
      <t xml:space="preserve"> Gestión de Contratación</t>
    </r>
  </si>
  <si>
    <r>
      <t>RESPONSABLE:</t>
    </r>
    <r>
      <rPr>
        <sz val="10"/>
        <rFont val="Arial"/>
        <family val="2"/>
      </rPr>
      <t xml:space="preserve"> Asesor de Dirección General - Contratación</t>
    </r>
  </si>
  <si>
    <r>
      <t xml:space="preserve">AREA: </t>
    </r>
    <r>
      <rPr>
        <sz val="10"/>
        <rFont val="Arial"/>
        <family val="2"/>
      </rPr>
      <t>Dirección General</t>
    </r>
  </si>
  <si>
    <r>
      <t xml:space="preserve">OBJETIVO: </t>
    </r>
    <r>
      <rPr>
        <sz val="10"/>
        <rFont val="Arial"/>
        <family val="2"/>
      </rPr>
      <t>Adquirir los bienes y servicios inherentes al cumplimiento de la función de la Corporación mediante cualquier modalidad de contratación, convenio, concesión o provisión, garantizando la eficiencia y transparencia administrativa y propendiendo por la sostenibilidad ambiental.</t>
    </r>
  </si>
  <si>
    <t xml:space="preserve">Eficacia
de la gestión contractual
</t>
  </si>
  <si>
    <t>Medir la eficacia de la Planificación Institucional</t>
  </si>
  <si>
    <t>N° de procesos celebrados/Total de las
adquisiciones planeadas en un tiempo t</t>
  </si>
  <si>
    <t>semestral</t>
  </si>
  <si>
    <t>0% - 60%</t>
  </si>
  <si>
    <t>61% 75%</t>
  </si>
  <si>
    <t>Base de datos del SECOP / Plan Anual de Adquisiciones</t>
  </si>
  <si>
    <t>Profesional Especializado Gr.
19 Profesional Universitario Gr.
5
Auxiliar Administrativo Gr. 21</t>
  </si>
  <si>
    <t>na</t>
  </si>
  <si>
    <t>No se cumplio con la meta</t>
  </si>
  <si>
    <t>el plan de adquisicion es anual, por lo que el porcentaje de avance hasta  junio fue de 35%, el porcentaje alude bajo en razon a que se entro a ley de garantía por el periodo de eleccion de presendiente y congresto, lo que conllevo que durante la ley de garantía no se pudo contratar bajo la modalidad de contratación directa,</t>
  </si>
  <si>
    <t>PROCESO:  Evaluación, Seguimiento y Mejora</t>
  </si>
  <si>
    <r>
      <t xml:space="preserve">RESPONSABLE: </t>
    </r>
    <r>
      <rPr>
        <sz val="10"/>
        <rFont val="Arial"/>
        <family val="2"/>
      </rPr>
      <t>Oficina de Planeación y Asesor de Control Interno</t>
    </r>
  </si>
  <si>
    <r>
      <t>AREA:</t>
    </r>
    <r>
      <rPr>
        <sz val="10"/>
        <rFont val="Arial"/>
        <family val="2"/>
      </rPr>
      <t>Oficina de Planeación y Dirección General</t>
    </r>
  </si>
  <si>
    <t>OBJETIVO: Realizar seguimiento y evaluación a la eficacia, eficiencia y efectividad de los procesos de la entidad con el fin de tomar acciones que permitan lograr el mejoramiento continuo de los Sistemas de Gestión Integrado y Sistema de Gestión de la Calidad del Laboratorio Ambiental (NTC ISO/IEC 17025).</t>
  </si>
  <si>
    <t>Eficacia del cumplimiento de las
auditorías</t>
  </si>
  <si>
    <t>Verificar que los procesos programados o priorizados dentro del programa y plan de auditoria se hayan realizados las auditorias internas.
Los procesos programados equivalen a la variables de los numeros de auditorias realizadas.</t>
  </si>
  <si>
    <t xml:space="preserve">No. de auditorías realizadas / No. de
auditorías programadas x 100 </t>
  </si>
  <si>
    <t>&lt; 100%</t>
  </si>
  <si>
    <t>Informe de auditorias internas</t>
  </si>
  <si>
    <t>Asesor de
Dirección General -
Control Interno</t>
  </si>
  <si>
    <t>SE MANTUVO</t>
  </si>
  <si>
    <t>Cumplimiento del objetivo del
programa de auditoria interna</t>
  </si>
  <si>
    <t xml:space="preserve">Verificar que el SGI se encuentre  adecuado, conforme, eficaz, eficiente y efectivo conforme a los requisitos de las normas </t>
  </si>
  <si>
    <t>Si o No</t>
  </si>
  <si>
    <t>SI</t>
  </si>
  <si>
    <t xml:space="preserve"> =NO</t>
  </si>
  <si>
    <t>No aplica</t>
  </si>
  <si>
    <t>Cualittativo</t>
  </si>
  <si>
    <t>Programa de auditorias internas</t>
  </si>
  <si>
    <t>Eficacia de seguimiento de
Control Interno</t>
  </si>
  <si>
    <t>Verificar que los reportes de informes que se deben hacer por ley, esten oportunamente.</t>
  </si>
  <si>
    <t>Numero de informes a la gestión
elaborados/ Total de numero de informe
programado x100</t>
  </si>
  <si>
    <t>Envio de informes de seguimiento SIRECI</t>
  </si>
  <si>
    <t>Indicador 1: Se programó y realizó la auditoría a los 13 procesos programados
Indicador 2:  SE dio cumplimiento en un 100% con el programa da auditoría.
Indicador 3: Se transmitieron los informes en el aplicativo SIRECI vigencia 2018, cada informe cuenta con su debida certificación de recibo: (4 contractuales, 2 seguimientos planes de mejoramiento, 1 informe consolidado de la cuenta, 4 regalías trimestrales y 12 de regalías mensuales)</t>
  </si>
  <si>
    <t xml:space="preserve"> - Para el indicador de Eficacia- % de cumplimiento del plan estratégico de gestión del talento humano, se tiene que presentó un avance del 44% a corte del primer semestre de 2018, es decir que de las 16 actividades macro que se tenian programadas para realizar en el año con el plan, se han ejecutado un total de 7. 
 - Eficacia- % de cumplimiento del plan anual de vacantes, se tiene que  se tiene que presentó un avance del 86% a corte del primer semestre de 2018, es decir que de las 7 actividades programadas para realizar en el año en el marco de la estrategia de gestión del Talento humano, se han ejecutado un total de 6. 
- Plan de capacitación: Se reporta 98% de las actividades programadas durante el periodo de 2018 debido a que dos funcionarios desistieron de la capacitación.
 - Para el indicador Eficacia- % de cumplimiento anual del Plan de Bienestar Social laboral, se presentó un avance del 79%, lo cual indica que de las 19 actividades que se tenían programadas para todo el año, se han ejecutado un total de 15 a corte del primer semestre de 2018. 
 - Para el indicador Índice de Frecuencia de accidente de trabajo (IF), se tiene que ha mantenido su comportamiento, dando como resultado 0, es decir que no se han presentado accidentes de trabajo en relación al numero de trabajadores que laboran en la entidad. 
 - Para el indicador Índice de lesiones incapacitantes (ILI) , se tiene lo siguiente:
   * Enero, Febrero y marzo: Durante estos tres meses, se presentó un registro de ausentismo por un periodo de 30 dias cada uno en la Corporación para el señor Luis Jimenez, debido al accidente de trabajo que presentó en el mes de noviembre de 2018 y el cual le generó una incapacidad laboral.  
    * Abril: Durante este mes, se presentó un registro de ausentismo por un periodo de 19 dias en la Corporación para el señor Luis Jimenez, debido al accidente de trabajo que presentó en el mes de noviembre de 2018 y el cual le generó una incapacidad laboral.  
    * Para los meses de mayo a noviembre se tiene un comportamiento igual, en este caso cero (0), puesto que no se han presentado ausentismos a causa de accidentes laborales en la Entidad.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</si>
</sst>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7"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color theme="1"/>
      <name val="Calibri"/>
      <family val="2"/>
      <scheme val="minor"/>
    </font>
    <font>
      <sz val="10"/>
      <name val="Arial"/>
      <family val="2"/>
    </font>
    <font>
      <b/>
      <sz val="10"/>
      <color theme="1"/>
      <name val="Calibri"/>
      <family val="2"/>
      <scheme val="minor"/>
    </font>
    <font>
      <sz val="10"/>
      <name val="Calibri"/>
      <family val="2"/>
      <scheme val="minor"/>
    </font>
    <font>
      <sz val="11"/>
      <color indexed="8"/>
      <name val="Calibri"/>
      <family val="2"/>
    </font>
    <font>
      <b/>
      <sz val="11"/>
      <color indexed="8"/>
      <name val="Calibri"/>
      <family val="2"/>
    </font>
    <font>
      <sz val="11"/>
      <name val="Calibri"/>
      <family val="2"/>
    </font>
    <font>
      <b/>
      <sz val="9"/>
      <color indexed="81"/>
      <name val="Tahoma"/>
      <family val="2"/>
    </font>
    <font>
      <sz val="9"/>
      <color indexed="81"/>
      <name val="Tahoma"/>
      <family val="2"/>
    </font>
    <font>
      <sz val="10"/>
      <color theme="1"/>
      <name val="Calibri"/>
      <family val="2"/>
    </font>
    <font>
      <sz val="10"/>
      <color theme="1"/>
      <name val="Arial"/>
      <family val="2"/>
    </font>
    <font>
      <sz val="14"/>
      <name val="Calibri"/>
      <family val="2"/>
      <scheme val="minor"/>
    </font>
    <font>
      <b/>
      <sz val="11"/>
      <name val="Arial"/>
      <family val="2"/>
    </font>
    <font>
      <sz val="11"/>
      <name val="Arial"/>
      <family val="2"/>
    </font>
    <font>
      <sz val="12"/>
      <name val="Arial"/>
      <family val="2"/>
    </font>
    <font>
      <sz val="12"/>
      <color theme="1"/>
      <name val="Calibri"/>
      <family val="2"/>
      <scheme val="minor"/>
    </font>
    <font>
      <b/>
      <sz val="12"/>
      <name val="Arial"/>
      <family val="2"/>
    </font>
    <font>
      <sz val="12"/>
      <color indexed="8"/>
      <name val="Calibri"/>
      <family val="2"/>
    </font>
    <font>
      <sz val="11"/>
      <color theme="1"/>
      <name val="Arial"/>
      <family val="2"/>
    </font>
    <font>
      <b/>
      <u/>
      <sz val="11"/>
      <color indexed="8"/>
      <name val="Calibri"/>
      <family val="2"/>
    </font>
    <font>
      <b/>
      <u/>
      <sz val="11"/>
      <color theme="1"/>
      <name val="Calibri"/>
      <family val="2"/>
      <scheme val="minor"/>
    </font>
    <font>
      <b/>
      <u/>
      <sz val="10"/>
      <color theme="1"/>
      <name val="Calibri"/>
      <family val="2"/>
      <scheme val="minor"/>
    </font>
    <font>
      <u/>
      <sz val="10"/>
      <color theme="1"/>
      <name val="Calibri"/>
      <family val="2"/>
      <scheme val="minor"/>
    </font>
    <font>
      <b/>
      <sz val="10"/>
      <name val="Calibri"/>
      <family val="2"/>
      <scheme val="minor"/>
    </font>
    <font>
      <u/>
      <sz val="11"/>
      <color theme="1"/>
      <name val="Calibri"/>
      <family val="2"/>
      <scheme val="minor"/>
    </font>
    <font>
      <sz val="10"/>
      <color indexed="8"/>
      <name val="Calibri"/>
      <family val="2"/>
    </font>
    <font>
      <b/>
      <sz val="10"/>
      <color rgb="FF000000"/>
      <name val="Calibri"/>
      <family val="2"/>
    </font>
    <font>
      <sz val="10"/>
      <color rgb="FF000000"/>
      <name val="Calibri"/>
      <family val="2"/>
    </font>
    <font>
      <sz val="10"/>
      <name val="Calibri"/>
      <family val="2"/>
    </font>
    <font>
      <sz val="10"/>
      <color indexed="8"/>
      <name val="Arial"/>
      <family val="2"/>
    </font>
    <font>
      <b/>
      <sz val="10"/>
      <color indexed="8"/>
      <name val="Arial"/>
      <family val="2"/>
    </font>
    <font>
      <b/>
      <sz val="9"/>
      <color indexed="8"/>
      <name val="Tahoma"/>
      <family val="2"/>
    </font>
    <font>
      <sz val="9"/>
      <color indexed="8"/>
      <name val="Tahoma"/>
      <family val="2"/>
    </font>
    <font>
      <b/>
      <sz val="14"/>
      <name val="Arial"/>
      <family val="2"/>
    </font>
    <font>
      <sz val="8"/>
      <name val="Arial"/>
      <family val="2"/>
    </font>
    <font>
      <b/>
      <sz val="9"/>
      <name val="Arial"/>
      <family val="2"/>
    </font>
    <font>
      <b/>
      <sz val="12"/>
      <color theme="1"/>
      <name val="Calibri"/>
      <family val="2"/>
      <scheme val="minor"/>
    </font>
    <font>
      <b/>
      <sz val="14"/>
      <color theme="1"/>
      <name val="Calibri"/>
      <family val="2"/>
      <scheme val="minor"/>
    </font>
    <font>
      <sz val="8"/>
      <name val="Calibri"/>
      <family val="2"/>
    </font>
    <font>
      <sz val="9"/>
      <name val="Arial"/>
      <family val="2"/>
    </font>
    <font>
      <b/>
      <sz val="10"/>
      <color indexed="8"/>
      <name val="Calibri"/>
      <family val="2"/>
    </font>
    <font>
      <sz val="8"/>
      <color theme="1"/>
      <name val="Calibri"/>
      <family val="2"/>
      <scheme val="minor"/>
    </font>
    <font>
      <u/>
      <sz val="11"/>
      <color theme="10"/>
      <name val="Calibri"/>
      <family val="2"/>
      <scheme val="minor"/>
    </font>
    <font>
      <u/>
      <sz val="8"/>
      <color theme="10"/>
      <name val="Calibri"/>
      <family val="2"/>
      <scheme val="minor"/>
    </font>
    <font>
      <sz val="9"/>
      <color indexed="8"/>
      <name val="Arial"/>
      <family val="2"/>
    </font>
    <font>
      <sz val="14"/>
      <color theme="1"/>
      <name val="Calibri"/>
      <family val="2"/>
      <scheme val="minor"/>
    </font>
    <font>
      <b/>
      <sz val="8"/>
      <name val="Arial"/>
      <family val="2"/>
    </font>
    <font>
      <sz val="10"/>
      <color theme="2" tint="-0.499984740745262"/>
      <name val="Calibri"/>
      <family val="2"/>
    </font>
    <font>
      <sz val="13"/>
      <color theme="1"/>
      <name val="Calibri"/>
      <family val="2"/>
      <scheme val="minor"/>
    </font>
    <font>
      <b/>
      <sz val="13"/>
      <name val="Arial"/>
      <family val="2"/>
    </font>
    <font>
      <b/>
      <sz val="13"/>
      <color theme="1"/>
      <name val="Calibri"/>
      <family val="2"/>
      <scheme val="minor"/>
    </font>
    <font>
      <b/>
      <sz val="10"/>
      <color theme="1"/>
      <name val="Arial"/>
      <family val="2"/>
    </font>
    <font>
      <sz val="8"/>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indexed="65"/>
        <bgColor theme="0"/>
      </patternFill>
    </fill>
    <fill>
      <patternFill patternType="solid">
        <fgColor rgb="FFFFFFFF"/>
        <bgColor rgb="FF000000"/>
      </patternFill>
    </fill>
    <fill>
      <patternFill patternType="solid">
        <fgColor rgb="FFFCD5B4"/>
        <bgColor rgb="FF000000"/>
      </patternFill>
    </fill>
    <fill>
      <patternFill patternType="solid">
        <fgColor rgb="FFD8E4BC"/>
        <bgColor rgb="FF000000"/>
      </patternFill>
    </fill>
    <fill>
      <patternFill patternType="solid">
        <fgColor rgb="FFDDD9C4"/>
        <bgColor rgb="FF000000"/>
      </patternFill>
    </fill>
    <fill>
      <patternFill patternType="solid">
        <fgColor rgb="FFC5D9F1"/>
        <bgColor rgb="FF000000"/>
      </patternFill>
    </fill>
    <fill>
      <patternFill patternType="solid">
        <fgColor rgb="FFFFC000"/>
        <bgColor indexed="64"/>
      </patternFill>
    </fill>
    <fill>
      <patternFill patternType="solid">
        <fgColor theme="5" tint="0.59999389629810485"/>
        <bgColor indexed="64"/>
      </patternFill>
    </fill>
    <fill>
      <patternFill patternType="solid">
        <fgColor theme="0" tint="-4.9989318521683403E-2"/>
        <bgColor indexed="64"/>
      </patternFill>
    </fill>
  </fills>
  <borders count="6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0" fontId="46" fillId="0" borderId="0" applyNumberFormat="0" applyFill="0" applyBorder="0" applyAlignment="0" applyProtection="0"/>
  </cellStyleXfs>
  <cellXfs count="635">
    <xf numFmtId="0" fontId="0" fillId="0" borderId="0" xfId="0"/>
    <xf numFmtId="0" fontId="4" fillId="0" borderId="0" xfId="0" applyFont="1" applyBorder="1" applyAlignment="1">
      <alignment wrapText="1"/>
    </xf>
    <xf numFmtId="0" fontId="4" fillId="0" borderId="0" xfId="0" applyFont="1" applyAlignment="1">
      <alignment wrapText="1"/>
    </xf>
    <xf numFmtId="0" fontId="3" fillId="2" borderId="4" xfId="0" applyFont="1" applyFill="1" applyBorder="1" applyAlignment="1" applyProtection="1">
      <alignment vertical="center" wrapText="1"/>
      <protection hidden="1"/>
    </xf>
    <xf numFmtId="0" fontId="3" fillId="2" borderId="0" xfId="0" applyFont="1" applyFill="1" applyBorder="1" applyAlignment="1" applyProtection="1">
      <alignment vertical="center" wrapText="1"/>
      <protection hidden="1"/>
    </xf>
    <xf numFmtId="0" fontId="3" fillId="2" borderId="0" xfId="0" applyFont="1" applyFill="1" applyBorder="1" applyAlignment="1" applyProtection="1">
      <alignment horizontal="center" vertical="center" wrapText="1"/>
      <protection hidden="1"/>
    </xf>
    <xf numFmtId="0" fontId="3" fillId="2" borderId="5" xfId="0" applyFont="1" applyFill="1" applyBorder="1" applyAlignment="1" applyProtection="1">
      <alignment vertical="center" wrapText="1"/>
      <protection hidden="1"/>
    </xf>
    <xf numFmtId="0" fontId="3" fillId="2" borderId="6" xfId="0" applyFont="1" applyFill="1" applyBorder="1" applyAlignment="1" applyProtection="1">
      <alignment vertical="center" wrapText="1"/>
      <protection hidden="1"/>
    </xf>
    <xf numFmtId="0" fontId="3" fillId="2" borderId="7" xfId="0" applyFont="1" applyFill="1" applyBorder="1" applyAlignment="1" applyProtection="1">
      <alignment vertical="center" wrapText="1"/>
      <protection hidden="1"/>
    </xf>
    <xf numFmtId="0" fontId="3" fillId="2" borderId="7" xfId="0" applyFont="1" applyFill="1" applyBorder="1" applyAlignment="1" applyProtection="1">
      <alignment horizontal="center" vertical="center" wrapText="1"/>
      <protection hidden="1"/>
    </xf>
    <xf numFmtId="0" fontId="3" fillId="2" borderId="8" xfId="0" applyFont="1" applyFill="1" applyBorder="1" applyAlignment="1" applyProtection="1">
      <alignment vertical="center" wrapText="1"/>
      <protection hidden="1"/>
    </xf>
    <xf numFmtId="0" fontId="3" fillId="3" borderId="15" xfId="0" applyFont="1" applyFill="1" applyBorder="1" applyAlignment="1" applyProtection="1">
      <alignment horizontal="center" vertical="center" wrapText="1"/>
      <protection hidden="1"/>
    </xf>
    <xf numFmtId="0" fontId="4" fillId="0" borderId="15" xfId="0" applyFont="1" applyBorder="1" applyAlignment="1">
      <alignment horizontal="center" vertical="center" wrapText="1"/>
    </xf>
    <xf numFmtId="0" fontId="4" fillId="0" borderId="15" xfId="0" applyFont="1" applyBorder="1" applyAlignment="1">
      <alignment horizontal="center" wrapText="1"/>
    </xf>
    <xf numFmtId="0" fontId="7" fillId="0" borderId="15" xfId="0" applyFont="1" applyBorder="1" applyAlignment="1">
      <alignment horizontal="center" vertical="center" wrapText="1"/>
    </xf>
    <xf numFmtId="9" fontId="4" fillId="0" borderId="15" xfId="1" applyFont="1" applyBorder="1" applyAlignment="1">
      <alignment horizontal="center" vertical="center" wrapText="1"/>
    </xf>
    <xf numFmtId="0" fontId="4" fillId="2" borderId="15" xfId="0" applyFont="1" applyFill="1" applyBorder="1" applyAlignment="1">
      <alignment horizontal="center" vertical="center" wrapText="1"/>
    </xf>
    <xf numFmtId="9" fontId="4" fillId="2" borderId="15" xfId="1" applyFont="1" applyFill="1" applyBorder="1" applyAlignment="1">
      <alignment horizontal="center" vertical="center" wrapText="1"/>
    </xf>
    <xf numFmtId="0" fontId="4" fillId="0" borderId="0" xfId="0" applyFont="1" applyAlignment="1">
      <alignment horizontal="center" vertical="center" wrapText="1"/>
    </xf>
    <xf numFmtId="0" fontId="4" fillId="6" borderId="15" xfId="0" applyFont="1" applyFill="1" applyBorder="1" applyAlignment="1">
      <alignment wrapText="1"/>
    </xf>
    <xf numFmtId="0" fontId="4" fillId="0" borderId="15" xfId="0" applyFont="1" applyBorder="1" applyAlignment="1">
      <alignment wrapText="1"/>
    </xf>
    <xf numFmtId="9" fontId="4" fillId="0" borderId="15" xfId="0" applyNumberFormat="1" applyFont="1" applyBorder="1" applyAlignment="1">
      <alignment horizontal="center" vertical="center" wrapText="1"/>
    </xf>
    <xf numFmtId="0" fontId="4" fillId="0" borderId="19" xfId="0" applyFont="1" applyBorder="1" applyAlignment="1">
      <alignment wrapText="1"/>
    </xf>
    <xf numFmtId="0" fontId="4" fillId="0" borderId="17" xfId="0" applyFont="1" applyBorder="1" applyAlignment="1">
      <alignment wrapText="1"/>
    </xf>
    <xf numFmtId="0" fontId="4" fillId="0" borderId="0" xfId="0" applyFont="1" applyAlignment="1">
      <alignment horizontal="center" wrapText="1"/>
    </xf>
    <xf numFmtId="0" fontId="4" fillId="0" borderId="15" xfId="0" applyFont="1" applyBorder="1" applyAlignment="1">
      <alignment vertical="center" wrapText="1"/>
    </xf>
    <xf numFmtId="0" fontId="5" fillId="0" borderId="15" xfId="0" applyFont="1" applyBorder="1" applyAlignment="1">
      <alignment horizontal="center" vertical="center" wrapText="1"/>
    </xf>
    <xf numFmtId="9" fontId="4" fillId="0" borderId="15" xfId="1" applyFont="1" applyBorder="1" applyAlignment="1">
      <alignment vertical="center" wrapText="1"/>
    </xf>
    <xf numFmtId="9" fontId="4" fillId="0" borderId="15" xfId="1" applyFont="1" applyBorder="1" applyAlignment="1">
      <alignment wrapText="1"/>
    </xf>
    <xf numFmtId="0" fontId="4" fillId="0" borderId="15" xfId="0" applyFont="1" applyFill="1" applyBorder="1" applyAlignment="1">
      <alignment horizontal="center" vertical="center" wrapText="1"/>
    </xf>
    <xf numFmtId="0" fontId="13" fillId="0" borderId="15" xfId="1" applyNumberFormat="1" applyFont="1" applyBorder="1" applyAlignment="1">
      <alignment horizontal="left" vertical="center" wrapText="1"/>
    </xf>
    <xf numFmtId="9" fontId="4" fillId="0" borderId="15" xfId="0" applyNumberFormat="1" applyFont="1" applyBorder="1" applyAlignment="1">
      <alignment wrapText="1"/>
    </xf>
    <xf numFmtId="0" fontId="4" fillId="0" borderId="15" xfId="1" applyNumberFormat="1" applyFont="1" applyBorder="1" applyAlignment="1">
      <alignment horizontal="left" vertical="center" wrapText="1"/>
    </xf>
    <xf numFmtId="9" fontId="4" fillId="0" borderId="15" xfId="1" applyFont="1" applyBorder="1" applyAlignment="1"/>
    <xf numFmtId="0" fontId="4" fillId="2" borderId="15" xfId="0" applyFont="1" applyFill="1" applyBorder="1" applyAlignment="1">
      <alignment horizontal="center" wrapText="1"/>
    </xf>
    <xf numFmtId="0" fontId="5" fillId="2" borderId="15" xfId="0" applyFont="1" applyFill="1" applyBorder="1" applyAlignment="1">
      <alignment horizontal="center" vertical="center" wrapText="1"/>
    </xf>
    <xf numFmtId="0" fontId="14" fillId="0" borderId="15" xfId="0" applyFont="1" applyBorder="1" applyAlignment="1">
      <alignment horizontal="center" vertical="center" wrapText="1"/>
    </xf>
    <xf numFmtId="0" fontId="4" fillId="2" borderId="15" xfId="0" applyFont="1" applyFill="1" applyBorder="1" applyAlignment="1">
      <alignment vertical="center" wrapText="1"/>
    </xf>
    <xf numFmtId="9" fontId="4" fillId="2" borderId="15" xfId="1" applyFont="1" applyFill="1" applyBorder="1" applyAlignment="1">
      <alignment vertical="center" wrapText="1"/>
    </xf>
    <xf numFmtId="2" fontId="4" fillId="0" borderId="15" xfId="0" applyNumberFormat="1" applyFont="1" applyBorder="1" applyAlignment="1">
      <alignment wrapText="1"/>
    </xf>
    <xf numFmtId="9" fontId="4" fillId="0" borderId="0" xfId="1" applyFont="1" applyAlignment="1">
      <alignment wrapText="1"/>
    </xf>
    <xf numFmtId="0" fontId="3" fillId="2" borderId="0" xfId="0" applyFont="1" applyFill="1" applyAlignment="1" applyProtection="1">
      <alignment vertical="center" wrapText="1"/>
      <protection hidden="1"/>
    </xf>
    <xf numFmtId="0" fontId="7" fillId="0" borderId="40" xfId="0" applyFont="1" applyBorder="1" applyAlignment="1" applyProtection="1">
      <alignment horizontal="center" vertical="center" wrapText="1"/>
      <protection hidden="1"/>
    </xf>
    <xf numFmtId="0" fontId="7" fillId="0" borderId="15" xfId="0" applyFont="1" applyBorder="1" applyAlignment="1" applyProtection="1">
      <alignment horizontal="center" vertical="center" wrapText="1"/>
      <protection hidden="1"/>
    </xf>
    <xf numFmtId="0" fontId="18" fillId="0" borderId="15" xfId="0" applyFont="1" applyBorder="1" applyAlignment="1" applyProtection="1">
      <alignment horizontal="center" vertical="center" wrapText="1"/>
      <protection hidden="1"/>
    </xf>
    <xf numFmtId="0" fontId="19" fillId="0" borderId="15" xfId="0" applyFont="1" applyBorder="1" applyAlignment="1">
      <alignment horizontal="center" wrapText="1"/>
    </xf>
    <xf numFmtId="0" fontId="19" fillId="0" borderId="15" xfId="0" applyFont="1" applyBorder="1" applyAlignment="1">
      <alignment horizontal="center" vertical="center"/>
    </xf>
    <xf numFmtId="0" fontId="19" fillId="0" borderId="15" xfId="0" applyFont="1" applyBorder="1" applyAlignment="1">
      <alignment vertical="center" wrapText="1"/>
    </xf>
    <xf numFmtId="0" fontId="19" fillId="0" borderId="15" xfId="0" applyFont="1" applyBorder="1" applyAlignment="1">
      <alignment horizontal="center" vertical="center" wrapText="1"/>
    </xf>
    <xf numFmtId="0" fontId="18" fillId="0" borderId="12" xfId="0" applyFont="1" applyBorder="1" applyAlignment="1" applyProtection="1">
      <alignment horizontal="center" vertical="center" wrapText="1"/>
      <protection hidden="1"/>
    </xf>
    <xf numFmtId="0" fontId="19" fillId="8" borderId="25" xfId="0" applyFont="1" applyFill="1" applyBorder="1" applyAlignment="1">
      <alignment horizontal="center" vertical="center" wrapText="1"/>
    </xf>
    <xf numFmtId="0" fontId="19" fillId="8" borderId="26" xfId="0" applyFont="1" applyFill="1" applyBorder="1" applyAlignment="1">
      <alignment horizontal="center" vertical="center" wrapText="1"/>
    </xf>
    <xf numFmtId="2" fontId="19" fillId="8" borderId="27" xfId="0" applyNumberFormat="1" applyFont="1" applyFill="1" applyBorder="1" applyAlignment="1">
      <alignment horizontal="center" vertical="center" wrapText="1"/>
    </xf>
    <xf numFmtId="0" fontId="19" fillId="8" borderId="43" xfId="0" applyFont="1" applyFill="1" applyBorder="1" applyAlignment="1">
      <alignment horizontal="center" vertical="center" wrapText="1"/>
    </xf>
    <xf numFmtId="0" fontId="19" fillId="8" borderId="27" xfId="0" applyFont="1" applyFill="1" applyBorder="1" applyAlignment="1">
      <alignment horizontal="center" vertical="center" wrapText="1"/>
    </xf>
    <xf numFmtId="0" fontId="19" fillId="8" borderId="40" xfId="0" applyFont="1" applyFill="1" applyBorder="1" applyAlignment="1">
      <alignment horizontal="center" vertical="center" wrapText="1"/>
    </xf>
    <xf numFmtId="0" fontId="19" fillId="8" borderId="15" xfId="0" applyFont="1" applyFill="1" applyBorder="1" applyAlignment="1">
      <alignment horizontal="center" vertical="center" wrapText="1"/>
    </xf>
    <xf numFmtId="0" fontId="19" fillId="8" borderId="44" xfId="0" applyFont="1" applyFill="1" applyBorder="1" applyAlignment="1">
      <alignment horizontal="center" vertical="center" wrapText="1"/>
    </xf>
    <xf numFmtId="0" fontId="19" fillId="8" borderId="14" xfId="0" applyFont="1" applyFill="1" applyBorder="1" applyAlignment="1">
      <alignment horizontal="center" vertical="center" wrapText="1"/>
    </xf>
    <xf numFmtId="0" fontId="7" fillId="0" borderId="24" xfId="0" applyFont="1" applyBorder="1" applyAlignment="1" applyProtection="1">
      <alignment horizontal="center" vertical="center" wrapText="1"/>
      <protection hidden="1"/>
    </xf>
    <xf numFmtId="0" fontId="7" fillId="0" borderId="41" xfId="0" applyFont="1" applyBorder="1" applyAlignment="1" applyProtection="1">
      <alignment horizontal="center" vertical="center" wrapText="1"/>
      <protection hidden="1"/>
    </xf>
    <xf numFmtId="0" fontId="7" fillId="0" borderId="25" xfId="0" applyFont="1" applyBorder="1" applyAlignment="1" applyProtection="1">
      <alignment horizontal="center" vertical="center" wrapText="1"/>
      <protection hidden="1"/>
    </xf>
    <xf numFmtId="0" fontId="7" fillId="0" borderId="26" xfId="0" applyFont="1" applyBorder="1" applyAlignment="1" applyProtection="1">
      <alignment horizontal="center" vertical="center" wrapText="1"/>
      <protection hidden="1"/>
    </xf>
    <xf numFmtId="9" fontId="20" fillId="0" borderId="15" xfId="0" applyNumberFormat="1" applyFont="1" applyBorder="1" applyAlignment="1">
      <alignment horizontal="center" vertical="center" wrapText="1"/>
    </xf>
    <xf numFmtId="0" fontId="21" fillId="0" borderId="15" xfId="0" applyFont="1" applyBorder="1" applyAlignment="1">
      <alignment vertical="center" wrapText="1"/>
    </xf>
    <xf numFmtId="9" fontId="19" fillId="8" borderId="15" xfId="1" applyFont="1" applyFill="1" applyBorder="1" applyAlignment="1">
      <alignment horizontal="center" vertical="center" wrapText="1"/>
    </xf>
    <xf numFmtId="9" fontId="19" fillId="8" borderId="15" xfId="0" applyNumberFormat="1" applyFont="1" applyFill="1" applyBorder="1" applyAlignment="1">
      <alignment horizontal="center" vertical="center" wrapText="1"/>
    </xf>
    <xf numFmtId="9" fontId="19" fillId="8" borderId="44" xfId="0" applyNumberFormat="1" applyFont="1" applyFill="1" applyBorder="1" applyAlignment="1">
      <alignment horizontal="center" vertical="center" wrapText="1"/>
    </xf>
    <xf numFmtId="0" fontId="4" fillId="8" borderId="40" xfId="0" applyFont="1" applyFill="1" applyBorder="1" applyAlignment="1">
      <alignment horizontal="center" vertical="center" wrapText="1"/>
    </xf>
    <xf numFmtId="0" fontId="4" fillId="8" borderId="15" xfId="0" applyFont="1" applyFill="1" applyBorder="1" applyAlignment="1">
      <alignment horizontal="center" vertical="center" wrapText="1"/>
    </xf>
    <xf numFmtId="9" fontId="4" fillId="8" borderId="15" xfId="0" applyNumberFormat="1" applyFont="1" applyFill="1" applyBorder="1" applyAlignment="1">
      <alignment horizontal="center" vertical="center" wrapText="1"/>
    </xf>
    <xf numFmtId="9" fontId="4" fillId="8" borderId="44" xfId="0" applyNumberFormat="1" applyFont="1" applyFill="1" applyBorder="1" applyAlignment="1">
      <alignment horizontal="center" vertical="center" wrapText="1"/>
    </xf>
    <xf numFmtId="0" fontId="4" fillId="8" borderId="14" xfId="0" applyFont="1" applyFill="1" applyBorder="1" applyAlignment="1">
      <alignment horizontal="center" vertical="center" wrapText="1"/>
    </xf>
    <xf numFmtId="0" fontId="4" fillId="8" borderId="44" xfId="0" applyFont="1" applyFill="1" applyBorder="1" applyAlignment="1">
      <alignment horizontal="center" vertical="center" wrapText="1"/>
    </xf>
    <xf numFmtId="9" fontId="18" fillId="0" borderId="15" xfId="0" applyNumberFormat="1" applyFont="1" applyBorder="1" applyAlignment="1" applyProtection="1">
      <alignment horizontal="center" vertical="center" wrapText="1"/>
      <protection hidden="1"/>
    </xf>
    <xf numFmtId="0" fontId="22" fillId="0" borderId="40"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44" xfId="0" applyFont="1" applyBorder="1" applyAlignment="1">
      <alignment horizontal="center" vertical="center" wrapText="1"/>
    </xf>
    <xf numFmtId="0" fontId="4" fillId="0" borderId="14" xfId="0" applyFont="1" applyBorder="1" applyAlignment="1">
      <alignment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30" xfId="0" applyFont="1" applyBorder="1" applyAlignment="1">
      <alignment horizontal="center" vertical="center" wrapText="1"/>
    </xf>
    <xf numFmtId="0" fontId="4" fillId="0" borderId="45" xfId="0" applyFont="1" applyBorder="1" applyAlignment="1">
      <alignment wrapText="1"/>
    </xf>
    <xf numFmtId="0" fontId="4" fillId="0" borderId="29" xfId="0" applyFont="1" applyBorder="1" applyAlignment="1">
      <alignment wrapText="1"/>
    </xf>
    <xf numFmtId="0" fontId="4" fillId="8" borderId="30" xfId="0" applyFont="1" applyFill="1" applyBorder="1" applyAlignment="1">
      <alignment horizontal="center" vertical="center" wrapText="1"/>
    </xf>
    <xf numFmtId="0" fontId="4" fillId="2" borderId="2" xfId="0" applyFont="1" applyFill="1" applyBorder="1" applyAlignment="1">
      <alignment vertical="top" wrapText="1"/>
    </xf>
    <xf numFmtId="0" fontId="4" fillId="2" borderId="0" xfId="0" applyFont="1" applyFill="1" applyBorder="1" applyAlignment="1">
      <alignment vertical="top" wrapText="1"/>
    </xf>
    <xf numFmtId="0" fontId="4" fillId="2" borderId="0" xfId="0" applyFont="1" applyFill="1" applyAlignment="1">
      <alignment vertical="top" wrapText="1"/>
    </xf>
    <xf numFmtId="0" fontId="0" fillId="2" borderId="4" xfId="0" applyFill="1" applyBorder="1" applyAlignment="1">
      <alignment vertical="center"/>
    </xf>
    <xf numFmtId="0" fontId="0" fillId="2" borderId="0" xfId="0" applyFill="1" applyAlignment="1">
      <alignment vertical="center"/>
    </xf>
    <xf numFmtId="0" fontId="4" fillId="2" borderId="0" xfId="0" applyFont="1" applyFill="1" applyAlignment="1">
      <alignment wrapText="1"/>
    </xf>
    <xf numFmtId="0" fontId="4" fillId="2" borderId="0" xfId="0" applyFont="1" applyFill="1" applyBorder="1" applyAlignment="1">
      <alignment wrapText="1"/>
    </xf>
    <xf numFmtId="0" fontId="0" fillId="2" borderId="0" xfId="0" applyFill="1" applyBorder="1" applyAlignment="1">
      <alignment wrapText="1"/>
    </xf>
    <xf numFmtId="0" fontId="7" fillId="0" borderId="40" xfId="0" applyFont="1" applyFill="1" applyBorder="1" applyAlignment="1" applyProtection="1">
      <alignment horizontal="center" vertical="center" wrapText="1"/>
      <protection hidden="1"/>
    </xf>
    <xf numFmtId="0" fontId="7" fillId="0" borderId="15" xfId="0" applyFont="1" applyFill="1" applyBorder="1" applyAlignment="1" applyProtection="1">
      <alignment horizontal="center" vertical="center" wrapText="1"/>
      <protection hidden="1"/>
    </xf>
    <xf numFmtId="0" fontId="5" fillId="0" borderId="15" xfId="0" applyFont="1" applyFill="1" applyBorder="1" applyAlignment="1" applyProtection="1">
      <alignment horizontal="center" vertical="center" wrapText="1"/>
      <protection hidden="1"/>
    </xf>
    <xf numFmtId="9" fontId="5" fillId="0" borderId="15" xfId="0" applyNumberFormat="1" applyFont="1" applyFill="1" applyBorder="1" applyAlignment="1" applyProtection="1">
      <alignment horizontal="center" vertical="center" wrapText="1"/>
      <protection hidden="1"/>
    </xf>
    <xf numFmtId="0" fontId="0" fillId="0" borderId="15" xfId="0" applyFont="1" applyBorder="1" applyAlignment="1">
      <alignment horizontal="center" vertical="center" wrapText="1"/>
    </xf>
    <xf numFmtId="0" fontId="5" fillId="0" borderId="12" xfId="0" applyFont="1" applyFill="1" applyBorder="1" applyAlignment="1" applyProtection="1">
      <alignment horizontal="center" vertical="center" wrapText="1"/>
      <protection hidden="1"/>
    </xf>
    <xf numFmtId="0" fontId="6" fillId="8" borderId="9" xfId="0" applyFont="1" applyFill="1" applyBorder="1" applyAlignment="1">
      <alignment horizontal="center" vertical="center" wrapText="1"/>
    </xf>
    <xf numFmtId="0" fontId="6" fillId="8" borderId="47" xfId="0" applyFont="1" applyFill="1" applyBorder="1" applyAlignment="1">
      <alignment horizontal="center" vertical="center" wrapText="1"/>
    </xf>
    <xf numFmtId="0" fontId="6" fillId="8" borderId="15" xfId="0" applyFont="1" applyFill="1" applyBorder="1" applyAlignment="1">
      <alignment horizontal="center" vertical="center" wrapText="1"/>
    </xf>
    <xf numFmtId="0" fontId="6" fillId="8" borderId="44" xfId="0" applyFont="1" applyFill="1" applyBorder="1" applyAlignment="1">
      <alignment horizontal="center" vertical="center" wrapText="1"/>
    </xf>
    <xf numFmtId="9" fontId="6" fillId="8" borderId="15" xfId="1" applyFont="1" applyFill="1" applyBorder="1" applyAlignment="1">
      <alignment horizontal="center" vertical="center" wrapText="1"/>
    </xf>
    <xf numFmtId="0" fontId="7" fillId="0" borderId="24" xfId="0" applyFont="1" applyFill="1" applyBorder="1" applyAlignment="1" applyProtection="1">
      <alignment horizontal="center" vertical="center" wrapText="1"/>
      <protection hidden="1"/>
    </xf>
    <xf numFmtId="0" fontId="5" fillId="0" borderId="24" xfId="0" applyFont="1" applyFill="1" applyBorder="1" applyAlignment="1" applyProtection="1">
      <alignment horizontal="center" vertical="center" wrapText="1"/>
      <protection hidden="1"/>
    </xf>
    <xf numFmtId="9" fontId="6" fillId="8" borderId="24" xfId="1" applyFont="1" applyFill="1" applyBorder="1" applyAlignment="1">
      <alignment horizontal="center" vertical="center" wrapText="1"/>
    </xf>
    <xf numFmtId="0" fontId="6" fillId="8" borderId="24" xfId="0" applyFont="1" applyFill="1" applyBorder="1" applyAlignment="1">
      <alignment horizontal="center" vertical="center" wrapText="1"/>
    </xf>
    <xf numFmtId="0" fontId="6" fillId="8" borderId="42" xfId="0" applyFont="1" applyFill="1" applyBorder="1" applyAlignment="1">
      <alignment horizontal="center" vertical="center" wrapText="1"/>
    </xf>
    <xf numFmtId="0" fontId="7" fillId="0" borderId="41" xfId="0" applyFont="1" applyFill="1" applyBorder="1" applyAlignment="1" applyProtection="1">
      <alignment horizontal="center" vertical="center" wrapText="1"/>
      <protection hidden="1"/>
    </xf>
    <xf numFmtId="9" fontId="5" fillId="0" borderId="24" xfId="0" applyNumberFormat="1" applyFont="1" applyFill="1" applyBorder="1" applyAlignment="1" applyProtection="1">
      <alignment horizontal="center" vertical="center" wrapText="1"/>
      <protection hidden="1"/>
    </xf>
    <xf numFmtId="0" fontId="0" fillId="0" borderId="24" xfId="0" applyFont="1" applyBorder="1" applyAlignment="1">
      <alignment horizontal="center" vertical="center" wrapText="1"/>
    </xf>
    <xf numFmtId="0" fontId="5" fillId="0" borderId="48" xfId="0" applyFont="1" applyFill="1" applyBorder="1" applyAlignment="1" applyProtection="1">
      <alignment horizontal="center" vertical="center" wrapText="1"/>
      <protection hidden="1"/>
    </xf>
    <xf numFmtId="0" fontId="6" fillId="8" borderId="29" xfId="0" applyFont="1" applyFill="1" applyBorder="1" applyAlignment="1">
      <alignment horizontal="center" vertical="center" wrapText="1"/>
    </xf>
    <xf numFmtId="9" fontId="6" fillId="8" borderId="24" xfId="0" applyNumberFormat="1" applyFont="1" applyFill="1" applyBorder="1" applyAlignment="1">
      <alignment horizontal="center" vertical="center" wrapText="1"/>
    </xf>
    <xf numFmtId="0" fontId="6" fillId="8" borderId="30" xfId="0" applyFont="1" applyFill="1" applyBorder="1" applyAlignment="1">
      <alignment horizontal="center" vertical="center" wrapText="1"/>
    </xf>
    <xf numFmtId="0" fontId="7" fillId="0" borderId="25" xfId="0" applyFont="1" applyFill="1" applyBorder="1" applyAlignment="1" applyProtection="1">
      <alignment horizontal="center" vertical="center" wrapText="1"/>
      <protection hidden="1"/>
    </xf>
    <xf numFmtId="0" fontId="7" fillId="0" borderId="26" xfId="0" applyFont="1" applyFill="1" applyBorder="1" applyAlignment="1" applyProtection="1">
      <alignment horizontal="center" vertical="center" wrapText="1"/>
      <protection hidden="1"/>
    </xf>
    <xf numFmtId="0" fontId="5" fillId="0" borderId="26" xfId="0" applyFont="1" applyFill="1" applyBorder="1" applyAlignment="1" applyProtection="1">
      <alignment horizontal="center" vertical="center" wrapText="1"/>
      <protection hidden="1"/>
    </xf>
    <xf numFmtId="9" fontId="5" fillId="0" borderId="26" xfId="0" applyNumberFormat="1" applyFont="1" applyFill="1" applyBorder="1" applyAlignment="1" applyProtection="1">
      <alignment horizontal="center" vertical="center" wrapText="1"/>
      <protection hidden="1"/>
    </xf>
    <xf numFmtId="0" fontId="0" fillId="0" borderId="26" xfId="0" applyFont="1" applyBorder="1" applyAlignment="1">
      <alignment horizontal="center" vertical="center" wrapText="1"/>
    </xf>
    <xf numFmtId="0" fontId="5" fillId="0" borderId="16" xfId="0" applyFont="1" applyFill="1" applyBorder="1" applyAlignment="1" applyProtection="1">
      <alignment horizontal="center" vertical="center" wrapText="1"/>
      <protection hidden="1"/>
    </xf>
    <xf numFmtId="164" fontId="6" fillId="8" borderId="9" xfId="1" applyNumberFormat="1" applyFont="1" applyFill="1" applyBorder="1" applyAlignment="1">
      <alignment horizontal="center" vertical="center" wrapText="1"/>
    </xf>
    <xf numFmtId="9" fontId="6" fillId="8" borderId="9" xfId="1" applyFont="1" applyFill="1" applyBorder="1" applyAlignment="1">
      <alignment horizontal="center" vertical="center" wrapText="1"/>
    </xf>
    <xf numFmtId="9" fontId="6" fillId="8" borderId="9" xfId="0" applyNumberFormat="1" applyFont="1" applyFill="1" applyBorder="1" applyAlignment="1">
      <alignment horizontal="center" vertical="center" wrapText="1"/>
    </xf>
    <xf numFmtId="9" fontId="6" fillId="0" borderId="9" xfId="1" applyFont="1" applyFill="1" applyBorder="1" applyAlignment="1">
      <alignment horizontal="center" vertical="center" wrapText="1"/>
    </xf>
    <xf numFmtId="9" fontId="6" fillId="8" borderId="26" xfId="1" applyFont="1" applyFill="1" applyBorder="1" applyAlignment="1">
      <alignment horizontal="center" vertical="center" wrapText="1"/>
    </xf>
    <xf numFmtId="9" fontId="6" fillId="8" borderId="26" xfId="0" applyNumberFormat="1" applyFont="1" applyFill="1" applyBorder="1" applyAlignment="1">
      <alignment horizontal="center" vertical="center" wrapText="1"/>
    </xf>
    <xf numFmtId="9" fontId="6" fillId="8" borderId="36" xfId="1" applyFont="1" applyFill="1" applyBorder="1" applyAlignment="1">
      <alignment horizontal="center" vertical="center" wrapText="1"/>
    </xf>
    <xf numFmtId="0" fontId="6" fillId="8" borderId="36" xfId="0" applyFont="1" applyFill="1" applyBorder="1" applyAlignment="1">
      <alignment horizontal="center" vertical="center" wrapText="1"/>
    </xf>
    <xf numFmtId="9" fontId="6" fillId="8" borderId="37" xfId="1" applyFont="1" applyFill="1" applyBorder="1" applyAlignment="1">
      <alignment horizontal="center" vertical="center" wrapText="1"/>
    </xf>
    <xf numFmtId="9" fontId="6" fillId="8" borderId="25" xfId="1" applyFont="1" applyFill="1" applyBorder="1" applyAlignment="1">
      <alignment horizontal="center" vertical="center" wrapText="1"/>
    </xf>
    <xf numFmtId="0" fontId="6" fillId="8" borderId="26" xfId="0" applyFont="1" applyFill="1" applyBorder="1" applyAlignment="1">
      <alignment horizontal="center" vertical="center" wrapText="1"/>
    </xf>
    <xf numFmtId="9" fontId="6" fillId="8" borderId="15" xfId="0" applyNumberFormat="1" applyFont="1" applyFill="1" applyBorder="1" applyAlignment="1">
      <alignment horizontal="center" vertical="center" wrapText="1"/>
    </xf>
    <xf numFmtId="9" fontId="6" fillId="8" borderId="40" xfId="1" applyFont="1" applyFill="1" applyBorder="1" applyAlignment="1">
      <alignment horizontal="center" vertical="center" wrapText="1"/>
    </xf>
    <xf numFmtId="0" fontId="6" fillId="8" borderId="40" xfId="0" applyFont="1" applyFill="1" applyBorder="1" applyAlignment="1">
      <alignment horizontal="center" vertical="center" wrapText="1"/>
    </xf>
    <xf numFmtId="9" fontId="6" fillId="8" borderId="41" xfId="1" applyFont="1" applyFill="1" applyBorder="1" applyAlignment="1">
      <alignment horizontal="center" vertical="center" wrapText="1"/>
    </xf>
    <xf numFmtId="9" fontId="6" fillId="0" borderId="0" xfId="1" applyFont="1" applyAlignment="1">
      <alignment horizontal="center" vertical="center" wrapText="1"/>
    </xf>
    <xf numFmtId="9" fontId="27" fillId="8" borderId="24" xfId="0" applyNumberFormat="1" applyFont="1" applyFill="1" applyBorder="1" applyAlignment="1">
      <alignment horizontal="center" vertical="center" wrapText="1"/>
    </xf>
    <xf numFmtId="9" fontId="27" fillId="8" borderId="24" xfId="1" applyFont="1" applyFill="1" applyBorder="1" applyAlignment="1">
      <alignment horizontal="center" vertical="center" wrapText="1"/>
    </xf>
    <xf numFmtId="9" fontId="6" fillId="8" borderId="24" xfId="1" applyNumberFormat="1" applyFont="1" applyFill="1" applyBorder="1" applyAlignment="1">
      <alignment horizontal="center" vertical="center" wrapText="1"/>
    </xf>
    <xf numFmtId="0" fontId="6" fillId="8" borderId="41" xfId="0" applyFont="1" applyFill="1" applyBorder="1" applyAlignment="1">
      <alignment horizontal="center" vertical="center" wrapText="1"/>
    </xf>
    <xf numFmtId="164" fontId="6" fillId="8" borderId="42" xfId="1" applyNumberFormat="1" applyFont="1" applyFill="1" applyBorder="1" applyAlignment="1">
      <alignment horizontal="center" vertical="center" wrapText="1"/>
    </xf>
    <xf numFmtId="0" fontId="7" fillId="0" borderId="28" xfId="0" applyFont="1" applyFill="1" applyBorder="1" applyAlignment="1" applyProtection="1">
      <alignment horizontal="center" vertical="center" wrapText="1"/>
      <protection hidden="1"/>
    </xf>
    <xf numFmtId="0" fontId="7" fillId="0" borderId="29" xfId="0" applyFont="1" applyFill="1" applyBorder="1" applyAlignment="1" applyProtection="1">
      <alignment horizontal="center" vertical="center" wrapText="1"/>
      <protection hidden="1"/>
    </xf>
    <xf numFmtId="0" fontId="5" fillId="0" borderId="29" xfId="0" applyFont="1" applyFill="1" applyBorder="1" applyAlignment="1" applyProtection="1">
      <alignment horizontal="center" vertical="center" wrapText="1"/>
      <protection hidden="1"/>
    </xf>
    <xf numFmtId="9" fontId="5" fillId="0" borderId="29" xfId="0" applyNumberFormat="1" applyFont="1" applyFill="1" applyBorder="1" applyAlignment="1" applyProtection="1">
      <alignment horizontal="center" vertical="center" wrapText="1"/>
      <protection hidden="1"/>
    </xf>
    <xf numFmtId="0" fontId="0" fillId="0" borderId="29" xfId="0" applyFont="1" applyBorder="1" applyAlignment="1">
      <alignment horizontal="center" vertical="center" wrapText="1"/>
    </xf>
    <xf numFmtId="9" fontId="6" fillId="0" borderId="29" xfId="1" applyFont="1" applyBorder="1" applyAlignment="1">
      <alignment horizontal="center" vertical="center" wrapText="1"/>
    </xf>
    <xf numFmtId="9" fontId="6" fillId="8" borderId="29" xfId="1" applyNumberFormat="1" applyFont="1" applyFill="1" applyBorder="1" applyAlignment="1">
      <alignment horizontal="center" vertical="center" wrapText="1"/>
    </xf>
    <xf numFmtId="9" fontId="6" fillId="8" borderId="29" xfId="1" applyFont="1" applyFill="1" applyBorder="1" applyAlignment="1">
      <alignment horizontal="center" vertical="center" wrapText="1"/>
    </xf>
    <xf numFmtId="9" fontId="6" fillId="8" borderId="29" xfId="0" applyNumberFormat="1" applyFont="1" applyFill="1" applyBorder="1" applyAlignment="1">
      <alignment horizontal="center" vertical="center" wrapText="1"/>
    </xf>
    <xf numFmtId="0" fontId="6" fillId="8" borderId="28" xfId="0" applyFont="1" applyFill="1" applyBorder="1" applyAlignment="1">
      <alignment horizontal="center" vertical="center" wrapText="1"/>
    </xf>
    <xf numFmtId="0" fontId="7" fillId="0" borderId="39" xfId="0" applyFont="1" applyFill="1" applyBorder="1" applyAlignment="1" applyProtection="1">
      <alignment horizontal="center" vertical="center" wrapText="1"/>
      <protection hidden="1"/>
    </xf>
    <xf numFmtId="0" fontId="4" fillId="0" borderId="9" xfId="0" applyFont="1" applyBorder="1" applyAlignment="1">
      <alignment horizontal="center" vertical="center" wrapText="1"/>
    </xf>
    <xf numFmtId="0" fontId="7" fillId="0" borderId="9" xfId="0" applyFont="1" applyFill="1" applyBorder="1" applyAlignment="1" applyProtection="1">
      <alignment horizontal="center" vertical="center" wrapText="1"/>
      <protection hidden="1"/>
    </xf>
    <xf numFmtId="0" fontId="5" fillId="0" borderId="9" xfId="0" applyFont="1" applyFill="1" applyBorder="1" applyAlignment="1" applyProtection="1">
      <alignment horizontal="center" vertical="center" wrapText="1"/>
      <protection hidden="1"/>
    </xf>
    <xf numFmtId="0" fontId="0" fillId="0" borderId="9" xfId="0" applyFont="1" applyBorder="1" applyAlignment="1">
      <alignment horizontal="center" vertical="center" wrapText="1"/>
    </xf>
    <xf numFmtId="0" fontId="6" fillId="8" borderId="39"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6" fillId="8" borderId="49" xfId="0" applyFont="1" applyFill="1" applyBorder="1" applyAlignment="1">
      <alignment horizontal="center" vertical="center" wrapText="1"/>
    </xf>
    <xf numFmtId="0" fontId="6" fillId="8" borderId="50" xfId="0" applyFont="1" applyFill="1" applyBorder="1" applyAlignment="1">
      <alignment horizontal="center" vertical="center" wrapText="1"/>
    </xf>
    <xf numFmtId="0" fontId="6" fillId="8" borderId="51" xfId="0" applyFont="1" applyFill="1" applyBorder="1" applyAlignment="1">
      <alignment horizontal="center" vertical="center" wrapText="1"/>
    </xf>
    <xf numFmtId="0" fontId="3" fillId="10" borderId="15" xfId="0" applyFont="1" applyFill="1" applyBorder="1" applyAlignment="1" applyProtection="1">
      <alignment horizontal="center" vertical="center" wrapText="1"/>
      <protection hidden="1"/>
    </xf>
    <xf numFmtId="0" fontId="31" fillId="0" borderId="15" xfId="0" applyFont="1" applyFill="1" applyBorder="1" applyAlignment="1">
      <alignment vertical="center" wrapText="1"/>
    </xf>
    <xf numFmtId="0" fontId="31" fillId="0" borderId="15" xfId="0" applyFont="1" applyFill="1" applyBorder="1" applyAlignment="1">
      <alignment horizontal="center" vertical="center" wrapText="1"/>
    </xf>
    <xf numFmtId="0" fontId="31" fillId="0" borderId="15" xfId="0" applyFont="1" applyFill="1" applyBorder="1" applyAlignment="1">
      <alignment horizontal="center" wrapText="1"/>
    </xf>
    <xf numFmtId="0" fontId="32" fillId="0" borderId="15" xfId="0" applyFont="1" applyFill="1" applyBorder="1" applyAlignment="1">
      <alignment horizontal="center" vertical="center" wrapText="1"/>
    </xf>
    <xf numFmtId="9" fontId="31" fillId="0" borderId="15" xfId="1" applyFont="1" applyFill="1" applyBorder="1" applyAlignment="1">
      <alignment horizontal="center" vertical="center" wrapText="1"/>
    </xf>
    <xf numFmtId="9" fontId="31" fillId="9" borderId="15" xfId="0" applyNumberFormat="1" applyFont="1" applyFill="1" applyBorder="1" applyAlignment="1">
      <alignment horizontal="center" vertical="center" wrapText="1"/>
    </xf>
    <xf numFmtId="0" fontId="31" fillId="9" borderId="15" xfId="0" applyFont="1" applyFill="1" applyBorder="1" applyAlignment="1">
      <alignment horizontal="center" vertical="center" wrapText="1"/>
    </xf>
    <xf numFmtId="9" fontId="31" fillId="9" borderId="15" xfId="1" applyFont="1" applyFill="1" applyBorder="1" applyAlignment="1">
      <alignment horizontal="center" vertical="center" wrapText="1"/>
    </xf>
    <xf numFmtId="10" fontId="31" fillId="9" borderId="15" xfId="0" applyNumberFormat="1" applyFont="1" applyFill="1" applyBorder="1" applyAlignment="1">
      <alignment horizontal="center" vertical="center" wrapText="1"/>
    </xf>
    <xf numFmtId="9" fontId="31" fillId="0" borderId="15" xfId="0" applyNumberFormat="1" applyFont="1" applyFill="1" applyBorder="1" applyAlignment="1">
      <alignment horizontal="center" vertical="center" wrapText="1"/>
    </xf>
    <xf numFmtId="1" fontId="10" fillId="9" borderId="15" xfId="1" applyNumberFormat="1" applyFont="1" applyFill="1" applyBorder="1" applyAlignment="1">
      <alignment horizontal="center" vertical="center" wrapText="1"/>
    </xf>
    <xf numFmtId="0" fontId="40" fillId="0" borderId="40" xfId="0" applyFont="1" applyBorder="1" applyAlignment="1">
      <alignment horizontal="center" vertical="center" wrapText="1"/>
    </xf>
    <xf numFmtId="0" fontId="41" fillId="0" borderId="15" xfId="0" applyFont="1" applyBorder="1" applyAlignment="1">
      <alignment horizontal="center" vertical="center" wrapText="1"/>
    </xf>
    <xf numFmtId="0" fontId="38" fillId="0" borderId="15" xfId="0" applyFont="1" applyFill="1" applyBorder="1" applyAlignment="1" applyProtection="1">
      <alignment horizontal="center" vertical="center" wrapText="1"/>
      <protection hidden="1"/>
    </xf>
    <xf numFmtId="0" fontId="42" fillId="0" borderId="12" xfId="0" applyFont="1" applyFill="1" applyBorder="1" applyAlignment="1">
      <alignment horizontal="left" vertical="center" wrapText="1"/>
    </xf>
    <xf numFmtId="9" fontId="4" fillId="0" borderId="15" xfId="1" applyFont="1" applyFill="1" applyBorder="1" applyAlignment="1">
      <alignment horizontal="center" vertical="center" wrapText="1"/>
    </xf>
    <xf numFmtId="0" fontId="43" fillId="0" borderId="15" xfId="0" applyFont="1" applyFill="1" applyBorder="1" applyAlignment="1">
      <alignment horizontal="center" vertical="center" wrapText="1"/>
    </xf>
    <xf numFmtId="9" fontId="43" fillId="0" borderId="15" xfId="0" applyNumberFormat="1" applyFont="1" applyFill="1" applyBorder="1" applyAlignment="1">
      <alignment horizontal="center" vertical="center" wrapText="1"/>
    </xf>
    <xf numFmtId="0" fontId="6" fillId="5" borderId="15" xfId="0" applyFont="1" applyFill="1" applyBorder="1" applyAlignment="1">
      <alignment wrapText="1"/>
    </xf>
    <xf numFmtId="0" fontId="4" fillId="0" borderId="44" xfId="0" applyFont="1" applyBorder="1" applyAlignment="1">
      <alignment wrapText="1"/>
    </xf>
    <xf numFmtId="0" fontId="4" fillId="0" borderId="0" xfId="0" applyFont="1" applyFill="1" applyBorder="1" applyAlignment="1">
      <alignment wrapText="1"/>
    </xf>
    <xf numFmtId="0" fontId="3" fillId="0" borderId="40" xfId="0" applyFont="1" applyFill="1" applyBorder="1" applyAlignment="1" applyProtection="1">
      <alignment horizontal="center" vertical="center" wrapText="1"/>
      <protection hidden="1"/>
    </xf>
    <xf numFmtId="0" fontId="16" fillId="0" borderId="15" xfId="0" applyFont="1" applyFill="1" applyBorder="1" applyAlignment="1" applyProtection="1">
      <alignment horizontal="center" vertical="center" wrapText="1"/>
      <protection hidden="1"/>
    </xf>
    <xf numFmtId="0" fontId="3" fillId="0" borderId="15" xfId="0" applyFont="1" applyFill="1" applyBorder="1" applyAlignment="1" applyProtection="1">
      <alignment horizontal="center" vertical="center" wrapText="1"/>
      <protection hidden="1"/>
    </xf>
    <xf numFmtId="0" fontId="43" fillId="0" borderId="15" xfId="0" applyFont="1" applyFill="1" applyBorder="1" applyAlignment="1" applyProtection="1">
      <alignment horizontal="center" vertical="center" wrapText="1"/>
      <protection hidden="1"/>
    </xf>
    <xf numFmtId="0" fontId="6" fillId="0" borderId="15" xfId="0" applyFont="1" applyFill="1" applyBorder="1" applyAlignment="1">
      <alignment horizontal="center" wrapText="1"/>
    </xf>
    <xf numFmtId="0" fontId="6" fillId="0" borderId="44" xfId="0" applyFont="1" applyFill="1" applyBorder="1" applyAlignment="1">
      <alignment horizontal="center" wrapText="1"/>
    </xf>
    <xf numFmtId="0" fontId="4" fillId="0" borderId="0" xfId="0" applyFont="1" applyBorder="1" applyAlignment="1"/>
    <xf numFmtId="0" fontId="45" fillId="0" borderId="0" xfId="0" applyFont="1" applyAlignment="1">
      <alignment wrapText="1"/>
    </xf>
    <xf numFmtId="0" fontId="3" fillId="2" borderId="52" xfId="0" applyFont="1" applyFill="1" applyBorder="1" applyAlignment="1" applyProtection="1">
      <alignment vertical="center" wrapText="1"/>
      <protection hidden="1"/>
    </xf>
    <xf numFmtId="0" fontId="3" fillId="2" borderId="53" xfId="0" applyFont="1" applyFill="1" applyBorder="1" applyAlignment="1" applyProtection="1">
      <alignment vertical="center" wrapText="1"/>
      <protection hidden="1"/>
    </xf>
    <xf numFmtId="0" fontId="3" fillId="2" borderId="54" xfId="0" applyFont="1" applyFill="1" applyBorder="1" applyAlignment="1" applyProtection="1">
      <alignment vertical="center" wrapText="1"/>
      <protection hidden="1"/>
    </xf>
    <xf numFmtId="0" fontId="3" fillId="3" borderId="40" xfId="0" applyFont="1" applyFill="1" applyBorder="1" applyAlignment="1" applyProtection="1">
      <alignment horizontal="center" vertical="center" wrapText="1"/>
      <protection hidden="1"/>
    </xf>
    <xf numFmtId="9" fontId="3" fillId="3" borderId="15" xfId="0" applyNumberFormat="1" applyFont="1" applyFill="1" applyBorder="1" applyAlignment="1" applyProtection="1">
      <alignment horizontal="center" vertical="center" wrapText="1"/>
      <protection hidden="1"/>
    </xf>
    <xf numFmtId="10" fontId="6" fillId="4" borderId="15" xfId="1" applyNumberFormat="1" applyFont="1" applyFill="1" applyBorder="1" applyAlignment="1">
      <alignment horizontal="center" wrapText="1"/>
    </xf>
    <xf numFmtId="0" fontId="6" fillId="0" borderId="0" xfId="0" applyFont="1" applyFill="1" applyAlignment="1">
      <alignment wrapText="1"/>
    </xf>
    <xf numFmtId="0" fontId="3" fillId="14" borderId="40" xfId="0" applyFont="1" applyFill="1" applyBorder="1" applyAlignment="1" applyProtection="1">
      <alignment horizontal="center" vertical="center" wrapText="1"/>
      <protection hidden="1"/>
    </xf>
    <xf numFmtId="0" fontId="3" fillId="14" borderId="15" xfId="0" applyFont="1" applyFill="1" applyBorder="1" applyAlignment="1" applyProtection="1">
      <alignment horizontal="center" vertical="center" wrapText="1"/>
      <protection hidden="1"/>
    </xf>
    <xf numFmtId="9" fontId="3" fillId="14" borderId="15" xfId="0" applyNumberFormat="1" applyFont="1" applyFill="1" applyBorder="1" applyAlignment="1" applyProtection="1">
      <alignment horizontal="center" vertical="center" wrapText="1"/>
      <protection hidden="1"/>
    </xf>
    <xf numFmtId="10" fontId="6" fillId="4" borderId="15" xfId="0" applyNumberFormat="1" applyFont="1" applyFill="1" applyBorder="1" applyAlignment="1">
      <alignment horizontal="center" wrapText="1"/>
    </xf>
    <xf numFmtId="10" fontId="6" fillId="4" borderId="44" xfId="0" applyNumberFormat="1" applyFont="1" applyFill="1" applyBorder="1" applyAlignment="1">
      <alignment horizontal="center" wrapText="1"/>
    </xf>
    <xf numFmtId="9" fontId="6" fillId="4" borderId="15" xfId="0" applyNumberFormat="1" applyFont="1" applyFill="1" applyBorder="1" applyAlignment="1">
      <alignment horizontal="center" wrapText="1"/>
    </xf>
    <xf numFmtId="0" fontId="4" fillId="0" borderId="0" xfId="0" applyFont="1" applyAlignment="1">
      <alignment vertical="top" wrapText="1"/>
    </xf>
    <xf numFmtId="0" fontId="48" fillId="0" borderId="15" xfId="0" applyFont="1" applyFill="1" applyBorder="1" applyAlignment="1">
      <alignment horizontal="center" vertical="center" wrapText="1"/>
    </xf>
    <xf numFmtId="9" fontId="48" fillId="0" borderId="15" xfId="0" applyNumberFormat="1" applyFont="1" applyFill="1" applyBorder="1" applyAlignment="1">
      <alignment horizontal="center" vertical="center" wrapText="1"/>
    </xf>
    <xf numFmtId="0" fontId="4" fillId="0" borderId="15" xfId="0" applyFont="1" applyFill="1" applyBorder="1" applyAlignment="1">
      <alignment horizontal="center" wrapText="1"/>
    </xf>
    <xf numFmtId="0" fontId="4" fillId="0" borderId="0" xfId="0" applyFont="1" applyFill="1" applyAlignment="1">
      <alignment wrapText="1"/>
    </xf>
    <xf numFmtId="2" fontId="0" fillId="0" borderId="15" xfId="0" applyNumberFormat="1" applyFill="1" applyBorder="1" applyAlignment="1">
      <alignment horizontal="center" vertical="center" wrapText="1"/>
    </xf>
    <xf numFmtId="0" fontId="6" fillId="0" borderId="15" xfId="0" applyFont="1" applyBorder="1" applyAlignment="1">
      <alignment horizontal="center" vertical="center" wrapText="1"/>
    </xf>
    <xf numFmtId="0" fontId="0" fillId="0" borderId="15" xfId="0" applyFill="1" applyBorder="1" applyAlignment="1">
      <alignment horizontal="center" vertical="center" wrapText="1"/>
    </xf>
    <xf numFmtId="0" fontId="49" fillId="0" borderId="0" xfId="0" applyFont="1" applyAlignment="1">
      <alignment wrapText="1"/>
    </xf>
    <xf numFmtId="0" fontId="4" fillId="0" borderId="0" xfId="0" applyFont="1" applyAlignment="1">
      <alignment vertical="center" wrapText="1"/>
    </xf>
    <xf numFmtId="0" fontId="45" fillId="0" borderId="0" xfId="0" applyFont="1" applyAlignment="1">
      <alignment vertical="center" wrapText="1"/>
    </xf>
    <xf numFmtId="0" fontId="50" fillId="15" borderId="15" xfId="0" applyFont="1" applyFill="1" applyBorder="1" applyAlignment="1" applyProtection="1">
      <alignment horizontal="center" vertical="center" wrapText="1"/>
      <protection hidden="1"/>
    </xf>
    <xf numFmtId="0" fontId="29" fillId="0" borderId="39" xfId="0" applyFont="1" applyBorder="1" applyAlignment="1">
      <alignment horizontal="center" vertical="center" wrapText="1"/>
    </xf>
    <xf numFmtId="0" fontId="29" fillId="0" borderId="9" xfId="0" applyFont="1" applyBorder="1" applyAlignment="1">
      <alignment horizontal="center" vertical="center" wrapText="1"/>
    </xf>
    <xf numFmtId="9" fontId="29" fillId="0" borderId="9" xfId="1" applyFont="1" applyBorder="1" applyAlignment="1">
      <alignment horizontal="center" vertical="center" wrapText="1"/>
    </xf>
    <xf numFmtId="0" fontId="29" fillId="0" borderId="16" xfId="0" applyFont="1" applyBorder="1" applyAlignment="1">
      <alignment horizontal="center" vertical="center" wrapText="1"/>
    </xf>
    <xf numFmtId="0" fontId="51" fillId="16" borderId="25" xfId="0" applyFont="1" applyFill="1" applyBorder="1" applyAlignment="1">
      <alignment horizontal="center" vertical="center" wrapText="1"/>
    </xf>
    <xf numFmtId="0" fontId="51" fillId="16" borderId="26" xfId="0" applyFont="1" applyFill="1" applyBorder="1" applyAlignment="1">
      <alignment horizontal="center" vertical="center" wrapText="1"/>
    </xf>
    <xf numFmtId="9" fontId="29" fillId="0" borderId="26" xfId="1" applyFont="1" applyBorder="1" applyAlignment="1">
      <alignment horizontal="center" vertical="center" wrapText="1"/>
    </xf>
    <xf numFmtId="0" fontId="52" fillId="0" borderId="0" xfId="0" applyFont="1" applyAlignment="1">
      <alignment wrapText="1"/>
    </xf>
    <xf numFmtId="0" fontId="29" fillId="0" borderId="40"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2" xfId="0" applyFont="1" applyBorder="1" applyAlignment="1">
      <alignment horizontal="center" vertical="center" wrapText="1"/>
    </xf>
    <xf numFmtId="0" fontId="51" fillId="16" borderId="40" xfId="0" applyFont="1" applyFill="1" applyBorder="1" applyAlignment="1">
      <alignment horizontal="center" vertical="center" wrapText="1"/>
    </xf>
    <xf numFmtId="0" fontId="51" fillId="16" borderId="15" xfId="0" applyFont="1" applyFill="1" applyBorder="1" applyAlignment="1">
      <alignment horizontal="center" vertical="center" wrapText="1"/>
    </xf>
    <xf numFmtId="9" fontId="29" fillId="0" borderId="15" xfId="1" applyFont="1" applyBorder="1" applyAlignment="1">
      <alignment horizontal="center" vertical="center" wrapText="1"/>
    </xf>
    <xf numFmtId="9" fontId="29" fillId="0" borderId="44" xfId="1" applyFont="1" applyBorder="1" applyAlignment="1">
      <alignment horizontal="center" vertical="center" wrapText="1"/>
    </xf>
    <xf numFmtId="0" fontId="29" fillId="0" borderId="44" xfId="0" applyFont="1" applyBorder="1" applyAlignment="1">
      <alignment horizontal="center" vertical="center" wrapText="1"/>
    </xf>
    <xf numFmtId="9" fontId="29" fillId="0" borderId="40" xfId="1" applyFont="1" applyBorder="1" applyAlignment="1">
      <alignment horizontal="center" vertical="center" wrapText="1"/>
    </xf>
    <xf numFmtId="0" fontId="29" fillId="0" borderId="28" xfId="0" applyFont="1" applyBorder="1" applyAlignment="1">
      <alignment horizontal="center" vertical="center" wrapText="1"/>
    </xf>
    <xf numFmtId="0" fontId="29" fillId="0" borderId="29" xfId="0" applyFont="1" applyBorder="1" applyAlignment="1">
      <alignment horizontal="center" vertical="center" wrapText="1"/>
    </xf>
    <xf numFmtId="9" fontId="29" fillId="0" borderId="29" xfId="1" applyFont="1" applyBorder="1" applyAlignment="1">
      <alignment horizontal="center" vertical="center" wrapText="1"/>
    </xf>
    <xf numFmtId="0" fontId="29" fillId="0" borderId="48" xfId="0" applyFont="1" applyBorder="1" applyAlignment="1">
      <alignment horizontal="center" vertical="center" wrapText="1"/>
    </xf>
    <xf numFmtId="0" fontId="51" fillId="16" borderId="28" xfId="0" applyFont="1" applyFill="1" applyBorder="1" applyAlignment="1">
      <alignment horizontal="center" vertical="center" wrapText="1"/>
    </xf>
    <xf numFmtId="0" fontId="51" fillId="16" borderId="29" xfId="0" applyFont="1" applyFill="1" applyBorder="1" applyAlignment="1">
      <alignment horizontal="center" vertical="center" wrapText="1"/>
    </xf>
    <xf numFmtId="9" fontId="29" fillId="0" borderId="30" xfId="1" applyFont="1" applyBorder="1" applyAlignment="1">
      <alignment horizontal="center" vertical="center" wrapText="1"/>
    </xf>
    <xf numFmtId="0" fontId="22" fillId="0" borderId="29" xfId="0" applyFont="1" applyBorder="1" applyAlignment="1">
      <alignment horizontal="right" vertical="center" wrapText="1"/>
    </xf>
    <xf numFmtId="0" fontId="52" fillId="0" borderId="19" xfId="0" applyFont="1" applyBorder="1" applyAlignment="1">
      <alignment wrapText="1"/>
    </xf>
    <xf numFmtId="0" fontId="14" fillId="0" borderId="40"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12" xfId="0" applyFont="1" applyFill="1" applyBorder="1" applyAlignment="1">
      <alignment vertical="center" wrapText="1"/>
    </xf>
    <xf numFmtId="0" fontId="14" fillId="0" borderId="15" xfId="0" applyFont="1" applyFill="1" applyBorder="1" applyAlignment="1">
      <alignment vertical="center" wrapText="1"/>
    </xf>
    <xf numFmtId="9" fontId="14" fillId="0" borderId="15" xfId="0" applyNumberFormat="1" applyFont="1" applyBorder="1" applyAlignment="1">
      <alignment horizontal="center" vertical="center" wrapText="1"/>
    </xf>
    <xf numFmtId="0" fontId="55" fillId="0" borderId="15" xfId="0" applyFont="1" applyBorder="1" applyAlignment="1">
      <alignment horizontal="center" vertical="center" wrapText="1"/>
    </xf>
    <xf numFmtId="9" fontId="22" fillId="0" borderId="15" xfId="1" applyFont="1" applyBorder="1" applyAlignment="1">
      <alignment vertical="center"/>
    </xf>
    <xf numFmtId="9" fontId="55" fillId="0" borderId="15" xfId="1" applyFont="1" applyFill="1" applyBorder="1" applyAlignment="1">
      <alignment horizontal="center" vertical="center"/>
    </xf>
    <xf numFmtId="9" fontId="14" fillId="0" borderId="15" xfId="1" applyFont="1" applyBorder="1" applyAlignment="1">
      <alignment horizontal="center" vertical="center"/>
    </xf>
    <xf numFmtId="9" fontId="14" fillId="0" borderId="15" xfId="1" applyFont="1" applyBorder="1" applyAlignment="1">
      <alignment horizontal="center" vertical="center" textRotation="255"/>
    </xf>
    <xf numFmtId="9" fontId="14" fillId="0" borderId="15" xfId="1" applyFont="1" applyBorder="1" applyAlignment="1">
      <alignment vertical="center"/>
    </xf>
    <xf numFmtId="0" fontId="14" fillId="0" borderId="49" xfId="0" applyFont="1" applyFill="1" applyBorder="1" applyAlignment="1">
      <alignment horizontal="center" vertical="center" wrapText="1"/>
    </xf>
    <xf numFmtId="0" fontId="14" fillId="0" borderId="50"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14" fillId="0" borderId="65" xfId="0" applyFont="1" applyFill="1" applyBorder="1" applyAlignment="1">
      <alignment vertical="center" wrapText="1"/>
    </xf>
    <xf numFmtId="0" fontId="14" fillId="0" borderId="29" xfId="0" applyFont="1" applyFill="1" applyBorder="1" applyAlignment="1">
      <alignment vertical="center" wrapText="1"/>
    </xf>
    <xf numFmtId="9" fontId="14" fillId="0" borderId="24" xfId="0" applyNumberFormat="1" applyFont="1" applyBorder="1" applyAlignment="1">
      <alignment horizontal="center" vertical="center" wrapText="1"/>
    </xf>
    <xf numFmtId="0" fontId="14" fillId="0" borderId="48" xfId="0" applyFont="1" applyFill="1" applyBorder="1" applyAlignment="1">
      <alignment vertical="center" wrapText="1"/>
    </xf>
    <xf numFmtId="9" fontId="55" fillId="0" borderId="29" xfId="1" applyFont="1" applyFill="1" applyBorder="1" applyAlignment="1">
      <alignment horizontal="center" vertical="center"/>
    </xf>
    <xf numFmtId="9" fontId="14" fillId="0" borderId="15" xfId="1" applyFont="1" applyBorder="1" applyAlignment="1">
      <alignment horizontal="center" textRotation="255"/>
    </xf>
    <xf numFmtId="0" fontId="4" fillId="0" borderId="19" xfId="0" applyFont="1" applyFill="1" applyBorder="1" applyAlignment="1">
      <alignment wrapText="1"/>
    </xf>
    <xf numFmtId="0" fontId="4" fillId="0" borderId="22" xfId="0" applyFont="1" applyBorder="1" applyAlignment="1">
      <alignment horizontal="center" wrapText="1"/>
    </xf>
    <xf numFmtId="0" fontId="4" fillId="0" borderId="0" xfId="0" applyFont="1" applyBorder="1" applyAlignment="1">
      <alignment horizontal="center" wrapText="1"/>
    </xf>
    <xf numFmtId="16" fontId="4" fillId="0" borderId="0" xfId="0" applyNumberFormat="1" applyFont="1" applyBorder="1" applyAlignment="1">
      <alignment wrapText="1"/>
    </xf>
    <xf numFmtId="0" fontId="56" fillId="0" borderId="15" xfId="0" applyFont="1" applyBorder="1" applyAlignment="1">
      <alignment horizontal="center" vertical="center" wrapText="1"/>
    </xf>
    <xf numFmtId="0" fontId="56" fillId="2" borderId="15" xfId="0" applyFont="1" applyFill="1" applyBorder="1" applyAlignment="1" applyProtection="1">
      <alignment horizontal="center" vertical="center" wrapText="1"/>
      <protection hidden="1"/>
    </xf>
    <xf numFmtId="0" fontId="45" fillId="0" borderId="15" xfId="0" applyFont="1" applyBorder="1" applyAlignment="1">
      <alignment horizontal="center" vertical="center" wrapText="1"/>
    </xf>
    <xf numFmtId="9" fontId="45" fillId="0" borderId="15" xfId="1" applyFont="1" applyBorder="1" applyAlignment="1">
      <alignment horizontal="center" vertical="center" wrapText="1"/>
    </xf>
    <xf numFmtId="9" fontId="45" fillId="0" borderId="15" xfId="0" applyNumberFormat="1" applyFont="1" applyBorder="1" applyAlignment="1">
      <alignment horizontal="center" vertical="center" wrapText="1"/>
    </xf>
    <xf numFmtId="0" fontId="6" fillId="5" borderId="15" xfId="0" applyFont="1" applyFill="1" applyBorder="1" applyAlignment="1">
      <alignment horizontal="center" vertical="center" wrapText="1"/>
    </xf>
    <xf numFmtId="0" fontId="4" fillId="0" borderId="0" xfId="0" applyFont="1" applyBorder="1" applyAlignment="1">
      <alignment horizontal="center" vertical="center" wrapText="1"/>
    </xf>
    <xf numFmtId="0" fontId="0" fillId="0" borderId="15" xfId="0" applyBorder="1" applyAlignment="1">
      <alignment horizontal="center" vertical="center" wrapText="1"/>
    </xf>
    <xf numFmtId="0" fontId="0" fillId="0" borderId="12" xfId="0" applyBorder="1" applyAlignment="1">
      <alignment horizontal="center" vertical="center" wrapText="1"/>
    </xf>
    <xf numFmtId="0" fontId="4" fillId="0" borderId="12" xfId="0" applyFont="1" applyBorder="1" applyAlignment="1">
      <alignment horizontal="center" vertical="center" wrapText="1"/>
    </xf>
    <xf numFmtId="9" fontId="0" fillId="0" borderId="15" xfId="0" applyNumberFormat="1" applyBorder="1" applyAlignment="1">
      <alignment horizontal="center" vertical="center" wrapText="1"/>
    </xf>
    <xf numFmtId="0" fontId="0" fillId="2" borderId="15" xfId="0" applyFill="1" applyBorder="1" applyAlignment="1">
      <alignment horizontal="center" vertical="center" wrapText="1"/>
    </xf>
    <xf numFmtId="0" fontId="4" fillId="0" borderId="40" xfId="0" applyFont="1" applyBorder="1" applyAlignment="1">
      <alignment horizontal="left" vertical="center" wrapText="1"/>
    </xf>
    <xf numFmtId="0" fontId="4" fillId="0" borderId="15" xfId="0" applyFont="1" applyBorder="1" applyAlignment="1">
      <alignment horizontal="left" wrapText="1"/>
    </xf>
    <xf numFmtId="0" fontId="4" fillId="0" borderId="15" xfId="0" applyFont="1" applyBorder="1" applyAlignment="1">
      <alignment horizontal="left" vertical="center" wrapText="1"/>
    </xf>
    <xf numFmtId="0" fontId="7" fillId="0" borderId="15" xfId="0" applyFont="1" applyFill="1" applyBorder="1" applyAlignment="1">
      <alignment horizontal="left" vertical="center" wrapText="1"/>
    </xf>
    <xf numFmtId="0" fontId="5" fillId="0" borderId="15" xfId="0" applyFont="1" applyFill="1" applyBorder="1" applyAlignment="1" applyProtection="1">
      <alignment horizontal="left" vertical="center" wrapText="1"/>
      <protection hidden="1"/>
    </xf>
    <xf numFmtId="0" fontId="4" fillId="0" borderId="15" xfId="0" applyFont="1" applyFill="1" applyBorder="1" applyAlignment="1">
      <alignment horizontal="left" vertical="center" wrapText="1"/>
    </xf>
    <xf numFmtId="9" fontId="4" fillId="0" borderId="15" xfId="1" applyFont="1" applyFill="1" applyBorder="1" applyAlignment="1">
      <alignment horizontal="left" vertical="center" wrapText="1"/>
    </xf>
    <xf numFmtId="9" fontId="4" fillId="0" borderId="15" xfId="0" applyNumberFormat="1" applyFont="1" applyFill="1" applyBorder="1" applyAlignment="1">
      <alignment horizontal="left" vertical="center" wrapText="1"/>
    </xf>
    <xf numFmtId="9" fontId="4" fillId="0" borderId="15" xfId="1" applyFont="1" applyBorder="1" applyAlignment="1">
      <alignment horizontal="left" vertical="center" wrapText="1"/>
    </xf>
    <xf numFmtId="9" fontId="6" fillId="5" borderId="15" xfId="0" applyNumberFormat="1" applyFont="1" applyFill="1" applyBorder="1" applyAlignment="1">
      <alignment horizontal="left" wrapText="1"/>
    </xf>
    <xf numFmtId="9" fontId="4" fillId="0" borderId="44" xfId="1" applyFont="1" applyBorder="1" applyAlignment="1">
      <alignment horizontal="left" vertical="center" wrapText="1"/>
    </xf>
    <xf numFmtId="0" fontId="4" fillId="0" borderId="0" xfId="0" applyFont="1" applyBorder="1" applyAlignment="1">
      <alignment horizontal="left" wrapText="1"/>
    </xf>
    <xf numFmtId="0" fontId="6" fillId="5" borderId="15" xfId="0" applyFont="1" applyFill="1" applyBorder="1" applyAlignment="1">
      <alignment horizontal="left" wrapText="1"/>
    </xf>
    <xf numFmtId="0" fontId="4" fillId="0" borderId="28" xfId="0" applyFont="1" applyBorder="1" applyAlignment="1">
      <alignment horizontal="left" vertical="center" wrapText="1"/>
    </xf>
    <xf numFmtId="0" fontId="4" fillId="0" borderId="29" xfId="0" applyFont="1" applyBorder="1" applyAlignment="1">
      <alignment horizontal="left" wrapText="1"/>
    </xf>
    <xf numFmtId="0" fontId="4" fillId="0" borderId="29" xfId="0" applyFont="1" applyBorder="1" applyAlignment="1">
      <alignment horizontal="left" vertical="center" wrapText="1"/>
    </xf>
    <xf numFmtId="0" fontId="7" fillId="0" borderId="29" xfId="0" applyFont="1" applyFill="1" applyBorder="1" applyAlignment="1">
      <alignment horizontal="left" vertical="center" wrapText="1"/>
    </xf>
    <xf numFmtId="0" fontId="4" fillId="0" borderId="29" xfId="0" applyFont="1" applyFill="1" applyBorder="1" applyAlignment="1">
      <alignment horizontal="left" vertical="center" wrapText="1"/>
    </xf>
    <xf numFmtId="9" fontId="4" fillId="0" borderId="29" xfId="0" applyNumberFormat="1" applyFont="1" applyFill="1" applyBorder="1" applyAlignment="1">
      <alignment horizontal="left" vertical="center" wrapText="1"/>
    </xf>
    <xf numFmtId="9" fontId="4" fillId="0" borderId="29" xfId="1" applyFont="1" applyFill="1" applyBorder="1" applyAlignment="1">
      <alignment horizontal="left" vertical="center" wrapText="1"/>
    </xf>
    <xf numFmtId="9" fontId="4" fillId="0" borderId="29" xfId="1" applyFont="1" applyBorder="1" applyAlignment="1">
      <alignment horizontal="left" vertical="center" wrapText="1"/>
    </xf>
    <xf numFmtId="9" fontId="4" fillId="0" borderId="29" xfId="0" applyNumberFormat="1" applyFont="1" applyBorder="1" applyAlignment="1">
      <alignment horizontal="left" wrapText="1"/>
    </xf>
    <xf numFmtId="9" fontId="27" fillId="5" borderId="29" xfId="1" applyFont="1" applyFill="1" applyBorder="1" applyAlignment="1">
      <alignment horizontal="left" wrapText="1"/>
    </xf>
    <xf numFmtId="0" fontId="7" fillId="0" borderId="15" xfId="0" applyFont="1" applyFill="1" applyBorder="1" applyAlignment="1">
      <alignment horizontal="center" vertical="center" wrapText="1"/>
    </xf>
    <xf numFmtId="9" fontId="4" fillId="0" borderId="15" xfId="1" applyFont="1" applyFill="1" applyBorder="1" applyAlignment="1">
      <alignment vertical="center" wrapText="1"/>
    </xf>
    <xf numFmtId="0" fontId="4" fillId="0" borderId="15" xfId="0" applyFont="1" applyFill="1" applyBorder="1" applyAlignment="1">
      <alignment vertical="center" wrapText="1"/>
    </xf>
    <xf numFmtId="0" fontId="19" fillId="0" borderId="44" xfId="0" applyFont="1" applyFill="1" applyBorder="1" applyAlignment="1">
      <alignment horizontal="center" vertical="center" wrapText="1"/>
    </xf>
    <xf numFmtId="164" fontId="6" fillId="0" borderId="39" xfId="1" applyNumberFormat="1" applyFont="1" applyFill="1" applyBorder="1" applyAlignment="1">
      <alignment horizontal="center" vertical="center" wrapText="1"/>
    </xf>
    <xf numFmtId="9" fontId="6" fillId="0" borderId="40" xfId="1" applyFont="1" applyFill="1" applyBorder="1" applyAlignment="1">
      <alignment horizontal="center" vertical="center" wrapText="1"/>
    </xf>
    <xf numFmtId="9" fontId="6" fillId="0" borderId="28" xfId="1" applyFont="1" applyFill="1" applyBorder="1" applyAlignment="1">
      <alignment horizontal="center" vertical="center" wrapText="1"/>
    </xf>
    <xf numFmtId="9" fontId="29" fillId="0" borderId="44" xfId="1" applyFont="1" applyFill="1" applyBorder="1" applyAlignment="1">
      <alignment horizontal="center" vertical="center" wrapText="1"/>
    </xf>
    <xf numFmtId="0" fontId="3" fillId="3" borderId="24"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0" fontId="3" fillId="2" borderId="9" xfId="0" applyFont="1" applyFill="1" applyBorder="1" applyAlignment="1" applyProtection="1">
      <alignment horizontal="left" vertical="top" wrapText="1"/>
      <protection hidden="1"/>
    </xf>
    <xf numFmtId="0" fontId="3" fillId="2" borderId="10" xfId="0" applyFont="1" applyFill="1" applyBorder="1" applyAlignment="1" applyProtection="1">
      <alignment horizontal="left" vertical="top" wrapText="1"/>
      <protection hidden="1"/>
    </xf>
    <xf numFmtId="0" fontId="3" fillId="2" borderId="2" xfId="0" applyFont="1" applyFill="1" applyBorder="1" applyAlignment="1" applyProtection="1">
      <alignment horizontal="left" vertical="top" wrapText="1"/>
      <protection hidden="1"/>
    </xf>
    <xf numFmtId="0" fontId="3" fillId="2" borderId="11" xfId="0" applyFont="1" applyFill="1" applyBorder="1" applyAlignment="1" applyProtection="1">
      <alignment horizontal="left" vertical="top" wrapText="1"/>
      <protection hidden="1"/>
    </xf>
    <xf numFmtId="0" fontId="3" fillId="2" borderId="16" xfId="0" applyFont="1" applyFill="1" applyBorder="1" applyAlignment="1" applyProtection="1">
      <alignment horizontal="left" vertical="top" wrapText="1"/>
      <protection hidden="1"/>
    </xf>
    <xf numFmtId="0" fontId="3" fillId="2" borderId="17" xfId="0" applyFont="1" applyFill="1" applyBorder="1" applyAlignment="1" applyProtection="1">
      <alignment horizontal="left" vertical="top" wrapText="1"/>
      <protection hidden="1"/>
    </xf>
    <xf numFmtId="0" fontId="3" fillId="2" borderId="18" xfId="0" applyFont="1" applyFill="1" applyBorder="1" applyAlignment="1" applyProtection="1">
      <alignment horizontal="left" vertical="top" wrapText="1"/>
      <protection hidden="1"/>
    </xf>
    <xf numFmtId="0" fontId="3" fillId="2" borderId="12" xfId="0" applyFont="1" applyFill="1" applyBorder="1" applyAlignment="1" applyProtection="1">
      <alignment horizontal="left" vertical="top" wrapText="1"/>
      <protection hidden="1"/>
    </xf>
    <xf numFmtId="0" fontId="3" fillId="2" borderId="13" xfId="0" applyFont="1" applyFill="1" applyBorder="1" applyAlignment="1" applyProtection="1">
      <alignment horizontal="left" vertical="top" wrapText="1"/>
      <protection hidden="1"/>
    </xf>
    <xf numFmtId="0" fontId="3" fillId="2" borderId="14" xfId="0" applyFont="1" applyFill="1" applyBorder="1" applyAlignment="1" applyProtection="1">
      <alignment horizontal="left" vertical="top" wrapText="1"/>
      <protection hidden="1"/>
    </xf>
    <xf numFmtId="0" fontId="3" fillId="2" borderId="15" xfId="0" applyFont="1" applyFill="1" applyBorder="1" applyAlignment="1" applyProtection="1">
      <alignment horizontal="left" vertical="top" wrapText="1"/>
      <protection hidden="1"/>
    </xf>
    <xf numFmtId="0" fontId="3" fillId="3" borderId="15" xfId="0" applyFont="1" applyFill="1" applyBorder="1" applyAlignment="1" applyProtection="1">
      <alignment horizontal="center" vertical="center" wrapText="1"/>
      <protection hidden="1"/>
    </xf>
    <xf numFmtId="0" fontId="3" fillId="4" borderId="15" xfId="0" applyFont="1" applyFill="1" applyBorder="1" applyAlignment="1" applyProtection="1">
      <alignment horizontal="center" vertical="center" wrapText="1"/>
      <protection hidden="1"/>
    </xf>
    <xf numFmtId="0" fontId="3" fillId="5" borderId="15" xfId="0" applyFont="1" applyFill="1" applyBorder="1" applyAlignment="1" applyProtection="1">
      <alignment horizontal="center" vertical="center" wrapText="1"/>
      <protection hidden="1"/>
    </xf>
    <xf numFmtId="0" fontId="3" fillId="3" borderId="15" xfId="0" applyFont="1" applyFill="1" applyBorder="1" applyAlignment="1" applyProtection="1">
      <alignment horizontal="center" vertical="top" wrapText="1"/>
      <protection hidden="1"/>
    </xf>
    <xf numFmtId="0" fontId="8" fillId="0" borderId="20" xfId="0" applyFont="1" applyBorder="1" applyAlignment="1">
      <alignment horizontal="justify" vertical="top" wrapText="1"/>
    </xf>
    <xf numFmtId="0" fontId="0" fillId="0" borderId="19" xfId="0" applyFont="1" applyBorder="1" applyAlignment="1">
      <alignment horizontal="justify" vertical="top" wrapText="1"/>
    </xf>
    <xf numFmtId="0" fontId="0" fillId="0" borderId="21" xfId="0" applyFont="1" applyBorder="1" applyAlignment="1">
      <alignment horizontal="justify" vertical="top" wrapText="1"/>
    </xf>
    <xf numFmtId="0" fontId="0" fillId="0" borderId="22" xfId="0" applyFont="1" applyBorder="1" applyAlignment="1">
      <alignment horizontal="justify" vertical="top" wrapText="1"/>
    </xf>
    <xf numFmtId="0" fontId="0" fillId="0" borderId="0" xfId="0" applyFont="1" applyBorder="1" applyAlignment="1">
      <alignment horizontal="justify" vertical="top" wrapText="1"/>
    </xf>
    <xf numFmtId="0" fontId="0" fillId="0" borderId="23" xfId="0" applyFont="1" applyBorder="1" applyAlignment="1">
      <alignment horizontal="justify" vertical="top" wrapText="1"/>
    </xf>
    <xf numFmtId="0" fontId="0" fillId="0" borderId="16" xfId="0" applyFont="1" applyBorder="1" applyAlignment="1">
      <alignment horizontal="justify" vertical="top" wrapText="1"/>
    </xf>
    <xf numFmtId="0" fontId="0" fillId="0" borderId="17" xfId="0" applyFont="1" applyBorder="1" applyAlignment="1">
      <alignment horizontal="justify" vertical="top" wrapText="1"/>
    </xf>
    <xf numFmtId="0" fontId="0" fillId="0" borderId="18" xfId="0" applyFont="1" applyBorder="1" applyAlignment="1">
      <alignment horizontal="justify" vertical="top" wrapText="1"/>
    </xf>
    <xf numFmtId="0" fontId="6" fillId="5" borderId="15"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3" fillId="7" borderId="15" xfId="0" applyFont="1" applyFill="1" applyBorder="1" applyAlignment="1" applyProtection="1">
      <alignment horizontal="center" vertical="center" wrapText="1"/>
      <protection hidden="1"/>
    </xf>
    <xf numFmtId="0" fontId="6" fillId="5" borderId="24" xfId="0" applyFont="1" applyFill="1" applyBorder="1" applyAlignment="1">
      <alignment horizontal="center" wrapText="1"/>
    </xf>
    <xf numFmtId="0" fontId="6" fillId="5" borderId="9" xfId="0" applyFont="1" applyFill="1" applyBorder="1" applyAlignment="1">
      <alignment horizontal="center" wrapText="1"/>
    </xf>
    <xf numFmtId="0" fontId="3" fillId="3" borderId="24" xfId="0" applyFont="1" applyFill="1" applyBorder="1" applyAlignment="1" applyProtection="1">
      <alignment horizontal="center" vertical="center" wrapText="1"/>
      <protection hidden="1"/>
    </xf>
    <xf numFmtId="0" fontId="3" fillId="3" borderId="9" xfId="0" applyFont="1" applyFill="1" applyBorder="1" applyAlignment="1" applyProtection="1">
      <alignment horizontal="center" vertical="center" wrapText="1"/>
      <protection hidden="1"/>
    </xf>
    <xf numFmtId="0" fontId="3" fillId="3" borderId="12" xfId="0" applyFont="1" applyFill="1" applyBorder="1" applyAlignment="1" applyProtection="1">
      <alignment horizontal="center" vertical="top" wrapText="1"/>
      <protection hidden="1"/>
    </xf>
    <xf numFmtId="0" fontId="3" fillId="3" borderId="13" xfId="0" applyFont="1" applyFill="1" applyBorder="1" applyAlignment="1" applyProtection="1">
      <alignment horizontal="center" vertical="top" wrapText="1"/>
      <protection hidden="1"/>
    </xf>
    <xf numFmtId="0" fontId="3" fillId="3" borderId="14" xfId="0" applyFont="1" applyFill="1" applyBorder="1" applyAlignment="1" applyProtection="1">
      <alignment horizontal="center" vertical="top" wrapText="1"/>
      <protection hidden="1"/>
    </xf>
    <xf numFmtId="0" fontId="3" fillId="3" borderId="12" xfId="0" applyFont="1" applyFill="1" applyBorder="1" applyAlignment="1" applyProtection="1">
      <alignment horizontal="center" vertical="center" wrapText="1"/>
      <protection hidden="1"/>
    </xf>
    <xf numFmtId="0" fontId="3" fillId="3" borderId="14" xfId="0" applyFont="1" applyFill="1" applyBorder="1" applyAlignment="1" applyProtection="1">
      <alignment horizontal="center" vertical="center" wrapText="1"/>
      <protection hidden="1"/>
    </xf>
    <xf numFmtId="0" fontId="15" fillId="0" borderId="20" xfId="0" applyFont="1" applyFill="1" applyBorder="1" applyAlignment="1">
      <alignment horizontal="left" wrapText="1"/>
    </xf>
    <xf numFmtId="0" fontId="7" fillId="0" borderId="19" xfId="0" applyFont="1" applyFill="1" applyBorder="1" applyAlignment="1">
      <alignment horizontal="left" wrapText="1"/>
    </xf>
    <xf numFmtId="0" fontId="7" fillId="0" borderId="21" xfId="0" applyFont="1" applyFill="1" applyBorder="1" applyAlignment="1">
      <alignment horizontal="left" wrapText="1"/>
    </xf>
    <xf numFmtId="0" fontId="7" fillId="0" borderId="22" xfId="0" applyFont="1" applyFill="1" applyBorder="1" applyAlignment="1">
      <alignment horizontal="left" wrapText="1"/>
    </xf>
    <xf numFmtId="0" fontId="7" fillId="0" borderId="0" xfId="0" applyFont="1" applyFill="1" applyBorder="1" applyAlignment="1">
      <alignment horizontal="left" wrapText="1"/>
    </xf>
    <xf numFmtId="0" fontId="7" fillId="0" borderId="23" xfId="0" applyFont="1" applyFill="1" applyBorder="1" applyAlignment="1">
      <alignment horizontal="left" wrapText="1"/>
    </xf>
    <xf numFmtId="0" fontId="7" fillId="0" borderId="16" xfId="0" applyFont="1" applyFill="1" applyBorder="1" applyAlignment="1">
      <alignment horizontal="left" wrapText="1"/>
    </xf>
    <xf numFmtId="0" fontId="7" fillId="0" borderId="17" xfId="0" applyFont="1" applyFill="1" applyBorder="1" applyAlignment="1">
      <alignment horizontal="left" wrapText="1"/>
    </xf>
    <xf numFmtId="0" fontId="7" fillId="0" borderId="18" xfId="0" applyFont="1" applyFill="1" applyBorder="1" applyAlignment="1">
      <alignment horizontal="left" wrapText="1"/>
    </xf>
    <xf numFmtId="0" fontId="3" fillId="2" borderId="0" xfId="0" applyFont="1" applyFill="1" applyAlignment="1" applyProtection="1">
      <alignment horizontal="center" vertical="center" wrapText="1"/>
      <protection hidden="1"/>
    </xf>
    <xf numFmtId="0" fontId="16" fillId="2" borderId="9" xfId="0" applyFont="1" applyFill="1" applyBorder="1" applyAlignment="1" applyProtection="1">
      <alignment horizontal="left" vertical="top" wrapText="1"/>
      <protection hidden="1"/>
    </xf>
    <xf numFmtId="0" fontId="3" fillId="2" borderId="25" xfId="0" applyFont="1" applyFill="1" applyBorder="1" applyAlignment="1" applyProtection="1">
      <alignment horizontal="left" vertical="top" wrapText="1"/>
      <protection hidden="1"/>
    </xf>
    <xf numFmtId="0" fontId="3" fillId="2" borderId="26" xfId="0" applyFont="1" applyFill="1" applyBorder="1" applyAlignment="1" applyProtection="1">
      <alignment horizontal="left" vertical="top" wrapText="1"/>
      <protection hidden="1"/>
    </xf>
    <xf numFmtId="0" fontId="3" fillId="2" borderId="27" xfId="0" applyFont="1" applyFill="1" applyBorder="1" applyAlignment="1" applyProtection="1">
      <alignment horizontal="left" vertical="top" wrapText="1"/>
      <protection hidden="1"/>
    </xf>
    <xf numFmtId="0" fontId="3" fillId="2" borderId="28" xfId="0" applyFont="1" applyFill="1" applyBorder="1" applyAlignment="1" applyProtection="1">
      <alignment horizontal="left" vertical="top" wrapText="1"/>
      <protection hidden="1"/>
    </xf>
    <xf numFmtId="0" fontId="3" fillId="2" borderId="29" xfId="0" applyFont="1" applyFill="1" applyBorder="1" applyAlignment="1" applyProtection="1">
      <alignment horizontal="left" vertical="top" wrapText="1"/>
      <protection hidden="1"/>
    </xf>
    <xf numFmtId="0" fontId="3" fillId="2" borderId="30" xfId="0" applyFont="1" applyFill="1" applyBorder="1" applyAlignment="1" applyProtection="1">
      <alignment horizontal="left" vertical="top" wrapText="1"/>
      <protection hidden="1"/>
    </xf>
    <xf numFmtId="0" fontId="16" fillId="2" borderId="20" xfId="0" applyFont="1" applyFill="1" applyBorder="1" applyAlignment="1" applyProtection="1">
      <alignment horizontal="left" vertical="top" wrapText="1"/>
      <protection hidden="1"/>
    </xf>
    <xf numFmtId="0" fontId="16" fillId="2" borderId="19" xfId="0" applyFont="1" applyFill="1" applyBorder="1" applyAlignment="1" applyProtection="1">
      <alignment horizontal="left" vertical="top" wrapText="1"/>
      <protection hidden="1"/>
    </xf>
    <xf numFmtId="0" fontId="16" fillId="2" borderId="21" xfId="0" applyFont="1" applyFill="1" applyBorder="1" applyAlignment="1" applyProtection="1">
      <alignment horizontal="left" vertical="top" wrapText="1"/>
      <protection hidden="1"/>
    </xf>
    <xf numFmtId="0" fontId="3" fillId="2" borderId="24" xfId="0" applyFont="1" applyFill="1" applyBorder="1" applyAlignment="1" applyProtection="1">
      <alignment horizontal="left" vertical="top" wrapText="1"/>
      <protection hidden="1"/>
    </xf>
    <xf numFmtId="0" fontId="3" fillId="2" borderId="20" xfId="0" applyFont="1" applyFill="1" applyBorder="1" applyAlignment="1" applyProtection="1">
      <alignment horizontal="left" vertical="top" wrapText="1"/>
      <protection hidden="1"/>
    </xf>
    <xf numFmtId="0" fontId="3" fillId="3" borderId="26" xfId="0" applyFont="1" applyFill="1" applyBorder="1" applyAlignment="1" applyProtection="1">
      <alignment horizontal="center" vertical="center" wrapText="1"/>
      <protection hidden="1"/>
    </xf>
    <xf numFmtId="0" fontId="3" fillId="3" borderId="38" xfId="0" applyFont="1" applyFill="1" applyBorder="1" applyAlignment="1" applyProtection="1">
      <alignment horizontal="center" vertical="center" wrapText="1"/>
      <protection hidden="1"/>
    </xf>
    <xf numFmtId="0" fontId="6" fillId="4" borderId="39" xfId="0" applyFont="1" applyFill="1" applyBorder="1" applyAlignment="1">
      <alignment horizontal="center" vertical="center" wrapText="1"/>
    </xf>
    <xf numFmtId="0" fontId="6" fillId="4" borderId="41"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3" fillId="3" borderId="31" xfId="0" applyFont="1" applyFill="1" applyBorder="1" applyAlignment="1" applyProtection="1">
      <alignment horizontal="center" vertical="center" wrapText="1"/>
      <protection hidden="1"/>
    </xf>
    <xf numFmtId="0" fontId="3" fillId="3" borderId="32" xfId="0" applyFont="1" applyFill="1" applyBorder="1" applyAlignment="1" applyProtection="1">
      <alignment horizontal="center" vertical="center" wrapText="1"/>
      <protection hidden="1"/>
    </xf>
    <xf numFmtId="0" fontId="3" fillId="3" borderId="33" xfId="0" applyFont="1" applyFill="1" applyBorder="1" applyAlignment="1" applyProtection="1">
      <alignment horizontal="center" vertical="center" wrapText="1"/>
      <protection hidden="1"/>
    </xf>
    <xf numFmtId="0" fontId="3" fillId="4" borderId="31" xfId="0" applyFont="1" applyFill="1" applyBorder="1" applyAlignment="1" applyProtection="1">
      <alignment horizontal="center" vertical="center" wrapText="1"/>
      <protection hidden="1"/>
    </xf>
    <xf numFmtId="0" fontId="3" fillId="4" borderId="32" xfId="0" applyFont="1" applyFill="1" applyBorder="1" applyAlignment="1" applyProtection="1">
      <alignment horizontal="center" vertical="center" wrapText="1"/>
      <protection hidden="1"/>
    </xf>
    <xf numFmtId="0" fontId="3" fillId="4" borderId="34" xfId="0" applyFont="1" applyFill="1" applyBorder="1" applyAlignment="1" applyProtection="1">
      <alignment horizontal="center" vertical="center" wrapText="1"/>
      <protection hidden="1"/>
    </xf>
    <xf numFmtId="0" fontId="3" fillId="5" borderId="35" xfId="0" applyFont="1" applyFill="1" applyBorder="1" applyAlignment="1" applyProtection="1">
      <alignment horizontal="center" vertical="center" wrapText="1"/>
      <protection hidden="1"/>
    </xf>
    <xf numFmtId="0" fontId="3" fillId="5" borderId="36" xfId="0" applyFont="1" applyFill="1" applyBorder="1" applyAlignment="1" applyProtection="1">
      <alignment horizontal="center" vertical="center" wrapText="1"/>
      <protection hidden="1"/>
    </xf>
    <xf numFmtId="0" fontId="3" fillId="5" borderId="37" xfId="0" applyFont="1" applyFill="1" applyBorder="1" applyAlignment="1" applyProtection="1">
      <alignment horizontal="center" vertical="center" wrapText="1"/>
      <protection hidden="1"/>
    </xf>
    <xf numFmtId="0" fontId="3" fillId="3" borderId="25" xfId="0" applyFont="1" applyFill="1" applyBorder="1" applyAlignment="1" applyProtection="1">
      <alignment horizontal="center" vertical="center" wrapText="1"/>
      <protection hidden="1"/>
    </xf>
    <xf numFmtId="0" fontId="3" fillId="3" borderId="40" xfId="0" applyFont="1" applyFill="1" applyBorder="1" applyAlignment="1" applyProtection="1">
      <alignment horizontal="center" vertical="center" wrapText="1"/>
      <protection hidden="1"/>
    </xf>
    <xf numFmtId="0" fontId="3" fillId="3" borderId="26" xfId="0" applyFont="1" applyFill="1" applyBorder="1" applyAlignment="1" applyProtection="1">
      <alignment horizontal="center" vertical="top" wrapText="1"/>
      <protection hidden="1"/>
    </xf>
    <xf numFmtId="0" fontId="6" fillId="5" borderId="26" xfId="0" applyFont="1" applyFill="1" applyBorder="1" applyAlignment="1">
      <alignment horizontal="center" vertical="center" wrapText="1"/>
    </xf>
    <xf numFmtId="0" fontId="6" fillId="5" borderId="24" xfId="0" applyFont="1" applyFill="1" applyBorder="1" applyAlignment="1">
      <alignment horizontal="center" vertical="center" wrapText="1"/>
    </xf>
    <xf numFmtId="0" fontId="6" fillId="5" borderId="27" xfId="0" applyFont="1" applyFill="1" applyBorder="1" applyAlignment="1">
      <alignment horizontal="center" vertical="center" wrapText="1"/>
    </xf>
    <xf numFmtId="0" fontId="6" fillId="5" borderId="42" xfId="0" applyFont="1" applyFill="1" applyBorder="1" applyAlignment="1">
      <alignment horizontal="center" vertical="center" wrapText="1"/>
    </xf>
    <xf numFmtId="0" fontId="3" fillId="7" borderId="46" xfId="0" applyFont="1" applyFill="1" applyBorder="1" applyAlignment="1" applyProtection="1">
      <alignment horizontal="center" vertical="center" wrapText="1"/>
      <protection hidden="1"/>
    </xf>
    <xf numFmtId="0" fontId="4" fillId="2"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6" fillId="4" borderId="16"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6" fillId="5" borderId="41" xfId="0" applyFont="1" applyFill="1" applyBorder="1" applyAlignment="1">
      <alignment horizontal="center" vertical="center" wrapText="1"/>
    </xf>
    <xf numFmtId="0" fontId="23" fillId="2" borderId="4" xfId="0" applyFont="1" applyFill="1" applyBorder="1" applyAlignment="1">
      <alignment horizontal="left" vertical="center" wrapText="1"/>
    </xf>
    <xf numFmtId="0" fontId="0" fillId="2" borderId="0" xfId="0" applyFill="1" applyAlignment="1">
      <alignment horizontal="left" vertical="center" wrapText="1"/>
    </xf>
    <xf numFmtId="0" fontId="9" fillId="2" borderId="4" xfId="0" applyFont="1" applyFill="1" applyBorder="1" applyAlignment="1">
      <alignment horizontal="left" vertical="center" wrapText="1"/>
    </xf>
    <xf numFmtId="0" fontId="4" fillId="2" borderId="4" xfId="0" applyFont="1" applyFill="1" applyBorder="1" applyAlignment="1">
      <alignment horizontal="left" vertical="top" wrapText="1"/>
    </xf>
    <xf numFmtId="0" fontId="4" fillId="2" borderId="0" xfId="0" applyFont="1" applyFill="1" applyBorder="1" applyAlignment="1">
      <alignment horizontal="left" vertical="top" wrapText="1"/>
    </xf>
    <xf numFmtId="0" fontId="0" fillId="2" borderId="4" xfId="0" applyFill="1" applyBorder="1" applyAlignment="1">
      <alignment horizontal="left" vertical="center" wrapText="1"/>
    </xf>
    <xf numFmtId="0" fontId="9" fillId="2" borderId="0" xfId="0" applyFont="1" applyFill="1" applyBorder="1" applyAlignment="1">
      <alignment horizontal="left" vertical="center" wrapText="1"/>
    </xf>
    <xf numFmtId="0" fontId="0" fillId="2" borderId="0" xfId="0" applyFill="1" applyBorder="1" applyAlignment="1">
      <alignment horizontal="left" vertical="center" wrapText="1"/>
    </xf>
    <xf numFmtId="0" fontId="24" fillId="2" borderId="4" xfId="0" applyFont="1" applyFill="1" applyBorder="1" applyAlignment="1">
      <alignment horizontal="left" vertical="center" wrapText="1"/>
    </xf>
    <xf numFmtId="0" fontId="24" fillId="2" borderId="0" xfId="0" applyFont="1" applyFill="1" applyAlignment="1">
      <alignment horizontal="left" vertical="center" wrapText="1"/>
    </xf>
    <xf numFmtId="0" fontId="24" fillId="2" borderId="0" xfId="0" applyFont="1" applyFill="1" applyBorder="1" applyAlignment="1">
      <alignment horizontal="left" vertical="center" wrapText="1"/>
    </xf>
    <xf numFmtId="0" fontId="25" fillId="2" borderId="0" xfId="0" applyFont="1" applyFill="1" applyBorder="1" applyAlignment="1">
      <alignment horizontal="left" wrapText="1"/>
    </xf>
    <xf numFmtId="0" fontId="26" fillId="2" borderId="0" xfId="0" applyFont="1" applyFill="1" applyBorder="1" applyAlignment="1">
      <alignment horizontal="left" wrapText="1"/>
    </xf>
    <xf numFmtId="0" fontId="3" fillId="3" borderId="20" xfId="0" applyFont="1" applyFill="1" applyBorder="1" applyAlignment="1" applyProtection="1">
      <alignment horizontal="center" vertical="center" wrapText="1"/>
      <protection hidden="1"/>
    </xf>
    <xf numFmtId="0" fontId="3" fillId="4" borderId="25" xfId="0" applyFont="1" applyFill="1" applyBorder="1" applyAlignment="1" applyProtection="1">
      <alignment horizontal="center" vertical="center" wrapText="1"/>
      <protection hidden="1"/>
    </xf>
    <xf numFmtId="0" fontId="3" fillId="4" borderId="26" xfId="0" applyFont="1" applyFill="1" applyBorder="1" applyAlignment="1" applyProtection="1">
      <alignment horizontal="center" vertical="center" wrapText="1"/>
      <protection hidden="1"/>
    </xf>
    <xf numFmtId="0" fontId="3" fillId="4" borderId="27" xfId="0" applyFont="1" applyFill="1" applyBorder="1" applyAlignment="1" applyProtection="1">
      <alignment horizontal="center" vertical="center" wrapText="1"/>
      <protection hidden="1"/>
    </xf>
    <xf numFmtId="0" fontId="3" fillId="5" borderId="25" xfId="0" applyFont="1" applyFill="1" applyBorder="1" applyAlignment="1" applyProtection="1">
      <alignment horizontal="center" vertical="center" wrapText="1"/>
      <protection hidden="1"/>
    </xf>
    <xf numFmtId="0" fontId="3" fillId="5" borderId="26" xfId="0" applyFont="1" applyFill="1" applyBorder="1" applyAlignment="1" applyProtection="1">
      <alignment horizontal="center" vertical="center" wrapText="1"/>
      <protection hidden="1"/>
    </xf>
    <xf numFmtId="0" fontId="3" fillId="5" borderId="27" xfId="0" applyFont="1" applyFill="1" applyBorder="1" applyAlignment="1" applyProtection="1">
      <alignment horizontal="center" vertical="center" wrapText="1"/>
      <protection hidden="1"/>
    </xf>
    <xf numFmtId="0" fontId="6" fillId="5" borderId="44"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3" fillId="7" borderId="9" xfId="0" applyFont="1" applyFill="1" applyBorder="1" applyAlignment="1" applyProtection="1">
      <alignment horizontal="center" vertical="center" wrapText="1"/>
      <protection hidden="1"/>
    </xf>
    <xf numFmtId="0" fontId="0" fillId="0" borderId="0" xfId="0" applyFont="1" applyBorder="1" applyAlignment="1">
      <alignment horizontal="left" vertical="center" wrapText="1"/>
    </xf>
    <xf numFmtId="0" fontId="6" fillId="5" borderId="29"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44"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5" borderId="40"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6" fillId="4" borderId="28"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2" fillId="0" borderId="0" xfId="0" applyFont="1" applyBorder="1" applyAlignment="1">
      <alignment horizontal="justify" vertical="center" wrapText="1"/>
    </xf>
    <xf numFmtId="0" fontId="23" fillId="0" borderId="0" xfId="0" applyFont="1" applyFill="1" applyBorder="1" applyAlignment="1">
      <alignment horizontal="left" vertical="center" wrapText="1"/>
    </xf>
    <xf numFmtId="0" fontId="24" fillId="0" borderId="0" xfId="0" applyFont="1" applyBorder="1" applyAlignment="1">
      <alignment horizontal="left" vertical="center" wrapText="1"/>
    </xf>
    <xf numFmtId="0" fontId="0" fillId="0" borderId="0" xfId="0" applyFont="1" applyFill="1" applyAlignment="1">
      <alignment horizontal="left" vertical="center" wrapText="1"/>
    </xf>
    <xf numFmtId="0" fontId="24" fillId="0" borderId="0" xfId="0" applyFont="1" applyAlignment="1">
      <alignment horizontal="left" wrapText="1"/>
    </xf>
    <xf numFmtId="0" fontId="28" fillId="0" borderId="0" xfId="0" applyFont="1" applyAlignment="1">
      <alignment horizontal="left" wrapText="1"/>
    </xf>
    <xf numFmtId="0" fontId="6"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4" fillId="0" borderId="0" xfId="0" applyFont="1" applyAlignment="1">
      <alignment horizontal="left" wrapText="1"/>
    </xf>
    <xf numFmtId="0" fontId="3" fillId="10" borderId="12" xfId="0" applyFont="1" applyFill="1" applyBorder="1" applyAlignment="1" applyProtection="1">
      <alignment horizontal="center" vertical="center" wrapText="1"/>
      <protection hidden="1"/>
    </xf>
    <xf numFmtId="0" fontId="3" fillId="10" borderId="13" xfId="0" applyFont="1" applyFill="1" applyBorder="1" applyAlignment="1" applyProtection="1">
      <alignment horizontal="center" vertical="center" wrapText="1"/>
      <protection hidden="1"/>
    </xf>
    <xf numFmtId="0" fontId="3" fillId="10" borderId="14" xfId="0" applyFont="1" applyFill="1" applyBorder="1" applyAlignment="1" applyProtection="1">
      <alignment horizontal="center" vertical="center" wrapText="1"/>
      <protection hidden="1"/>
    </xf>
    <xf numFmtId="0" fontId="3" fillId="11" borderId="12" xfId="0" applyFont="1" applyFill="1" applyBorder="1" applyAlignment="1" applyProtection="1">
      <alignment horizontal="center" vertical="center" wrapText="1"/>
      <protection hidden="1"/>
    </xf>
    <xf numFmtId="0" fontId="3" fillId="11" borderId="13" xfId="0" applyFont="1" applyFill="1" applyBorder="1" applyAlignment="1" applyProtection="1">
      <alignment horizontal="center" vertical="center" wrapText="1"/>
      <protection hidden="1"/>
    </xf>
    <xf numFmtId="0" fontId="3" fillId="11" borderId="14" xfId="0" applyFont="1" applyFill="1" applyBorder="1" applyAlignment="1" applyProtection="1">
      <alignment horizontal="center" vertical="center" wrapText="1"/>
      <protection hidden="1"/>
    </xf>
    <xf numFmtId="0" fontId="3" fillId="12" borderId="12" xfId="0" applyFont="1" applyFill="1" applyBorder="1" applyAlignment="1" applyProtection="1">
      <alignment horizontal="center" vertical="center" wrapText="1"/>
      <protection hidden="1"/>
    </xf>
    <xf numFmtId="0" fontId="3" fillId="12" borderId="13" xfId="0" applyFont="1" applyFill="1" applyBorder="1" applyAlignment="1" applyProtection="1">
      <alignment horizontal="center" vertical="center" wrapText="1"/>
      <protection hidden="1"/>
    </xf>
    <xf numFmtId="0" fontId="3" fillId="12" borderId="14" xfId="0" applyFont="1" applyFill="1" applyBorder="1" applyAlignment="1" applyProtection="1">
      <alignment horizontal="center" vertical="center" wrapText="1"/>
      <protection hidden="1"/>
    </xf>
    <xf numFmtId="0" fontId="3" fillId="9" borderId="16"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2" xfId="0" applyFont="1" applyFill="1" applyBorder="1" applyAlignment="1" applyProtection="1">
      <alignment horizontal="left" vertical="top" wrapText="1"/>
      <protection hidden="1"/>
    </xf>
    <xf numFmtId="0" fontId="3" fillId="9" borderId="12" xfId="0" applyFont="1" applyFill="1" applyBorder="1" applyAlignment="1" applyProtection="1">
      <alignment horizontal="left" vertical="top" wrapText="1"/>
      <protection hidden="1"/>
    </xf>
    <xf numFmtId="0" fontId="3" fillId="9" borderId="13"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0" fillId="11" borderId="24" xfId="0" applyFont="1" applyFill="1" applyBorder="1" applyAlignment="1">
      <alignment horizontal="center" wrapText="1"/>
    </xf>
    <xf numFmtId="0" fontId="30" fillId="11" borderId="9" xfId="0" applyFont="1" applyFill="1" applyBorder="1" applyAlignment="1">
      <alignment horizontal="center" wrapText="1"/>
    </xf>
    <xf numFmtId="0" fontId="3" fillId="10" borderId="24" xfId="0" applyFont="1" applyFill="1" applyBorder="1" applyAlignment="1" applyProtection="1">
      <alignment horizontal="center" vertical="center" wrapText="1"/>
      <protection hidden="1"/>
    </xf>
    <xf numFmtId="0" fontId="3" fillId="10" borderId="9" xfId="0" applyFont="1" applyFill="1" applyBorder="1" applyAlignment="1" applyProtection="1">
      <alignment horizontal="center" vertical="center" wrapText="1"/>
      <protection hidden="1"/>
    </xf>
    <xf numFmtId="0" fontId="3" fillId="10" borderId="12" xfId="0" applyFont="1" applyFill="1" applyBorder="1" applyAlignment="1" applyProtection="1">
      <alignment horizontal="center" vertical="top" wrapText="1"/>
      <protection hidden="1"/>
    </xf>
    <xf numFmtId="0" fontId="3" fillId="10" borderId="13" xfId="0" applyFont="1" applyFill="1" applyBorder="1" applyAlignment="1" applyProtection="1">
      <alignment horizontal="center" vertical="top" wrapText="1"/>
      <protection hidden="1"/>
    </xf>
    <xf numFmtId="0" fontId="3" fillId="10" borderId="14" xfId="0" applyFont="1" applyFill="1" applyBorder="1" applyAlignment="1" applyProtection="1">
      <alignment horizontal="center" vertical="top" wrapText="1"/>
      <protection hidden="1"/>
    </xf>
    <xf numFmtId="0" fontId="3" fillId="13" borderId="12" xfId="0" applyFont="1" applyFill="1" applyBorder="1" applyAlignment="1" applyProtection="1">
      <alignment horizontal="center" vertical="center" wrapText="1"/>
      <protection hidden="1"/>
    </xf>
    <xf numFmtId="0" fontId="3" fillId="13" borderId="13" xfId="0" applyFont="1" applyFill="1" applyBorder="1" applyAlignment="1" applyProtection="1">
      <alignment horizontal="center" vertical="center" wrapText="1"/>
      <protection hidden="1"/>
    </xf>
    <xf numFmtId="0" fontId="3" fillId="13" borderId="14" xfId="0" applyFont="1" applyFill="1" applyBorder="1" applyAlignment="1" applyProtection="1">
      <alignment horizontal="center" vertical="center" wrapText="1"/>
      <protection hidden="1"/>
    </xf>
    <xf numFmtId="0" fontId="33" fillId="0" borderId="20" xfId="0" applyFont="1" applyFill="1" applyBorder="1" applyAlignment="1">
      <alignment horizontal="left" wrapText="1"/>
    </xf>
    <xf numFmtId="0" fontId="33" fillId="0" borderId="19" xfId="0" applyFont="1" applyFill="1" applyBorder="1" applyAlignment="1">
      <alignment horizontal="left" wrapText="1"/>
    </xf>
    <xf numFmtId="0" fontId="33" fillId="0" borderId="21" xfId="0" applyFont="1" applyFill="1" applyBorder="1" applyAlignment="1">
      <alignment horizontal="left" wrapText="1"/>
    </xf>
    <xf numFmtId="0" fontId="33" fillId="0" borderId="22" xfId="0" applyFont="1" applyFill="1" applyBorder="1" applyAlignment="1">
      <alignment horizontal="left" wrapText="1"/>
    </xf>
    <xf numFmtId="0" fontId="33" fillId="0" borderId="0" xfId="0" applyFont="1" applyFill="1" applyBorder="1" applyAlignment="1">
      <alignment horizontal="left" wrapText="1"/>
    </xf>
    <xf numFmtId="0" fontId="33" fillId="0" borderId="23" xfId="0" applyFont="1" applyFill="1" applyBorder="1" applyAlignment="1">
      <alignment horizontal="left" wrapText="1"/>
    </xf>
    <xf numFmtId="0" fontId="33" fillId="0" borderId="16" xfId="0" applyFont="1" applyFill="1" applyBorder="1" applyAlignment="1">
      <alignment horizontal="left" wrapText="1"/>
    </xf>
    <xf numFmtId="0" fontId="33" fillId="0" borderId="17" xfId="0" applyFont="1" applyFill="1" applyBorder="1" applyAlignment="1">
      <alignment horizontal="left" wrapText="1"/>
    </xf>
    <xf numFmtId="0" fontId="33" fillId="0" borderId="18" xfId="0" applyFont="1" applyFill="1" applyBorder="1" applyAlignment="1">
      <alignment horizontal="left" wrapText="1"/>
    </xf>
    <xf numFmtId="0" fontId="30" fillId="12" borderId="24" xfId="0" applyFont="1" applyFill="1" applyBorder="1" applyAlignment="1">
      <alignment horizontal="center" wrapText="1"/>
    </xf>
    <xf numFmtId="0" fontId="30" fillId="12" borderId="9" xfId="0" applyFont="1" applyFill="1" applyBorder="1" applyAlignment="1">
      <alignment horizontal="center" wrapText="1"/>
    </xf>
    <xf numFmtId="0" fontId="37" fillId="2" borderId="52" xfId="0" applyFont="1" applyFill="1" applyBorder="1" applyAlignment="1" applyProtection="1">
      <alignment horizontal="center" vertical="center" wrapText="1"/>
      <protection hidden="1"/>
    </xf>
    <xf numFmtId="0" fontId="37" fillId="2" borderId="53" xfId="0" applyFont="1" applyFill="1" applyBorder="1" applyAlignment="1" applyProtection="1">
      <alignment horizontal="center" vertical="center" wrapText="1"/>
      <protection hidden="1"/>
    </xf>
    <xf numFmtId="0" fontId="37" fillId="2" borderId="54" xfId="0" applyFont="1" applyFill="1" applyBorder="1" applyAlignment="1" applyProtection="1">
      <alignment horizontal="center" vertical="center" wrapText="1"/>
      <protection hidden="1"/>
    </xf>
    <xf numFmtId="0" fontId="3" fillId="2" borderId="39" xfId="0" applyFont="1" applyFill="1" applyBorder="1" applyAlignment="1" applyProtection="1">
      <alignment horizontal="left" vertical="top" wrapText="1"/>
      <protection hidden="1"/>
    </xf>
    <xf numFmtId="0" fontId="3" fillId="2" borderId="22" xfId="0" applyFont="1" applyFill="1" applyBorder="1" applyAlignment="1" applyProtection="1">
      <alignment horizontal="left" vertical="top" wrapText="1"/>
      <protection hidden="1"/>
    </xf>
    <xf numFmtId="0" fontId="3" fillId="2" borderId="0" xfId="0" applyFont="1" applyFill="1" applyBorder="1" applyAlignment="1" applyProtection="1">
      <alignment horizontal="left" vertical="top" wrapText="1"/>
      <protection hidden="1"/>
    </xf>
    <xf numFmtId="0" fontId="3" fillId="2" borderId="5" xfId="0" applyFont="1" applyFill="1" applyBorder="1" applyAlignment="1" applyProtection="1">
      <alignment horizontal="left" vertical="top" wrapText="1"/>
      <protection hidden="1"/>
    </xf>
    <xf numFmtId="0" fontId="3" fillId="2" borderId="56" xfId="0" applyFont="1" applyFill="1" applyBorder="1" applyAlignment="1" applyProtection="1">
      <alignment horizontal="left" vertical="top" wrapText="1"/>
      <protection hidden="1"/>
    </xf>
    <xf numFmtId="0" fontId="3" fillId="2" borderId="55" xfId="0" applyFont="1" applyFill="1" applyBorder="1" applyAlignment="1" applyProtection="1">
      <alignment horizontal="left" vertical="top" wrapText="1"/>
      <protection hidden="1"/>
    </xf>
    <xf numFmtId="0" fontId="6" fillId="4" borderId="15" xfId="0" applyFont="1" applyFill="1" applyBorder="1" applyAlignment="1">
      <alignment horizontal="center" wrapText="1"/>
    </xf>
    <xf numFmtId="0" fontId="3" fillId="5" borderId="12" xfId="0" applyFont="1" applyFill="1" applyBorder="1" applyAlignment="1" applyProtection="1">
      <alignment horizontal="center" vertical="center" wrapText="1"/>
      <protection hidden="1"/>
    </xf>
    <xf numFmtId="0" fontId="3" fillId="5" borderId="13" xfId="0" applyFont="1" applyFill="1" applyBorder="1" applyAlignment="1" applyProtection="1">
      <alignment horizontal="center" vertical="center" wrapText="1"/>
      <protection hidden="1"/>
    </xf>
    <xf numFmtId="0" fontId="3" fillId="5" borderId="57" xfId="0" applyFont="1" applyFill="1" applyBorder="1" applyAlignment="1" applyProtection="1">
      <alignment horizontal="center" vertical="center" wrapText="1"/>
      <protection hidden="1"/>
    </xf>
    <xf numFmtId="0" fontId="39" fillId="3" borderId="15" xfId="0" applyFont="1" applyFill="1" applyBorder="1" applyAlignment="1" applyProtection="1">
      <alignment horizontal="center" vertical="center" wrapText="1"/>
      <protection hidden="1"/>
    </xf>
    <xf numFmtId="0" fontId="6" fillId="5" borderId="15" xfId="0" applyFont="1" applyFill="1" applyBorder="1" applyAlignment="1">
      <alignment horizontal="center" wrapText="1"/>
    </xf>
    <xf numFmtId="0" fontId="44" fillId="0" borderId="58" xfId="0" applyFont="1" applyBorder="1" applyAlignment="1">
      <alignment horizontal="left" vertical="top" wrapText="1"/>
    </xf>
    <xf numFmtId="0" fontId="44" fillId="0" borderId="19" xfId="0" applyFont="1" applyBorder="1" applyAlignment="1">
      <alignment horizontal="left" vertical="top" wrapText="1"/>
    </xf>
    <xf numFmtId="0" fontId="44" fillId="0" borderId="59" xfId="0" applyFont="1" applyBorder="1" applyAlignment="1">
      <alignment horizontal="left" vertical="top" wrapText="1"/>
    </xf>
    <xf numFmtId="0" fontId="44" fillId="0" borderId="4" xfId="0" applyFont="1" applyBorder="1" applyAlignment="1">
      <alignment horizontal="left" vertical="top" wrapText="1"/>
    </xf>
    <xf numFmtId="0" fontId="44" fillId="0" borderId="0" xfId="0" applyFont="1" applyBorder="1" applyAlignment="1">
      <alignment horizontal="left" vertical="top" wrapText="1"/>
    </xf>
    <xf numFmtId="0" fontId="44" fillId="0" borderId="5" xfId="0" applyFont="1" applyBorder="1" applyAlignment="1">
      <alignment horizontal="left" vertical="top" wrapText="1"/>
    </xf>
    <xf numFmtId="0" fontId="44" fillId="0" borderId="6" xfId="0" applyFont="1" applyBorder="1" applyAlignment="1">
      <alignment horizontal="left" vertical="top" wrapText="1"/>
    </xf>
    <xf numFmtId="0" fontId="44" fillId="0" borderId="7" xfId="0" applyFont="1" applyBorder="1" applyAlignment="1">
      <alignment horizontal="left" vertical="top" wrapText="1"/>
    </xf>
    <xf numFmtId="0" fontId="44" fillId="0" borderId="8" xfId="0" applyFont="1" applyBorder="1" applyAlignment="1">
      <alignment horizontal="left" vertical="top" wrapText="1"/>
    </xf>
    <xf numFmtId="0" fontId="47" fillId="0" borderId="0" xfId="2" applyFont="1" applyBorder="1" applyAlignment="1">
      <alignment horizontal="left" wrapText="1"/>
    </xf>
    <xf numFmtId="0" fontId="47" fillId="0" borderId="0" xfId="2" applyFont="1" applyAlignment="1">
      <alignment horizontal="center" wrapText="1"/>
    </xf>
    <xf numFmtId="0" fontId="6" fillId="5" borderId="44" xfId="0" applyFont="1" applyFill="1" applyBorder="1" applyAlignment="1">
      <alignment horizontal="center" wrapText="1"/>
    </xf>
    <xf numFmtId="0" fontId="3" fillId="7" borderId="40" xfId="0" applyFont="1" applyFill="1" applyBorder="1" applyAlignment="1" applyProtection="1">
      <alignment horizontal="center" vertical="center" wrapText="1"/>
      <protection hidden="1"/>
    </xf>
    <xf numFmtId="0" fontId="3" fillId="7" borderId="44" xfId="0" applyFont="1" applyFill="1" applyBorder="1" applyAlignment="1" applyProtection="1">
      <alignment horizontal="center" vertical="center" wrapText="1"/>
      <protection hidden="1"/>
    </xf>
    <xf numFmtId="0" fontId="3" fillId="2" borderId="47" xfId="0" applyFont="1" applyFill="1" applyBorder="1" applyAlignment="1" applyProtection="1">
      <alignment horizontal="left" vertical="top" wrapText="1"/>
      <protection hidden="1"/>
    </xf>
    <xf numFmtId="0" fontId="3" fillId="2" borderId="44" xfId="0" applyFont="1" applyFill="1" applyBorder="1" applyAlignment="1" applyProtection="1">
      <alignment horizontal="left" vertical="top" wrapText="1"/>
      <protection hidden="1"/>
    </xf>
    <xf numFmtId="0" fontId="3" fillId="4" borderId="44" xfId="0" applyFont="1" applyFill="1" applyBorder="1" applyAlignment="1" applyProtection="1">
      <alignment horizontal="center" vertical="center" wrapText="1"/>
      <protection hidden="1"/>
    </xf>
    <xf numFmtId="0" fontId="6" fillId="4" borderId="44" xfId="0" applyFont="1" applyFill="1" applyBorder="1" applyAlignment="1">
      <alignment horizontal="center"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55" xfId="0" applyFont="1" applyBorder="1" applyAlignment="1">
      <alignment horizontal="left" vertical="top" wrapText="1"/>
    </xf>
    <xf numFmtId="0" fontId="2" fillId="0" borderId="13" xfId="0" applyFont="1" applyBorder="1" applyAlignment="1">
      <alignment horizontal="left" vertical="top" wrapText="1"/>
    </xf>
    <xf numFmtId="0" fontId="2" fillId="0" borderId="57" xfId="0" applyFont="1" applyBorder="1" applyAlignment="1">
      <alignment horizontal="left" vertical="top" wrapText="1"/>
    </xf>
    <xf numFmtId="0" fontId="2" fillId="0" borderId="55" xfId="0" applyFont="1" applyFill="1" applyBorder="1" applyAlignment="1">
      <alignment horizontal="left" vertical="top" wrapText="1"/>
    </xf>
    <xf numFmtId="0" fontId="2" fillId="0" borderId="57" xfId="0" applyFont="1" applyFill="1" applyBorder="1" applyAlignment="1">
      <alignment horizontal="left" vertical="top" wrapText="1"/>
    </xf>
    <xf numFmtId="0" fontId="2" fillId="0" borderId="60" xfId="0" applyFont="1" applyFill="1" applyBorder="1" applyAlignment="1">
      <alignment horizontal="left" vertical="top" wrapText="1"/>
    </xf>
    <xf numFmtId="0" fontId="2" fillId="0" borderId="61" xfId="0" applyFont="1" applyFill="1" applyBorder="1" applyAlignment="1">
      <alignment horizontal="left" vertical="top" wrapText="1"/>
    </xf>
    <xf numFmtId="0" fontId="2" fillId="0" borderId="62"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18" xfId="0" applyFont="1" applyFill="1" applyBorder="1" applyAlignment="1">
      <alignment horizontal="left" vertical="top" wrapText="1"/>
    </xf>
    <xf numFmtId="0" fontId="3" fillId="2" borderId="1" xfId="0" applyFont="1" applyFill="1" applyBorder="1" applyAlignment="1" applyProtection="1">
      <alignment horizontal="left" vertical="top" wrapText="1"/>
      <protection hidden="1"/>
    </xf>
    <xf numFmtId="0" fontId="3" fillId="2" borderId="3" xfId="0" applyFont="1" applyFill="1" applyBorder="1" applyAlignment="1" applyProtection="1">
      <alignment horizontal="left" vertical="top" wrapText="1"/>
      <protection hidden="1"/>
    </xf>
    <xf numFmtId="0" fontId="3" fillId="2" borderId="6" xfId="0" applyFont="1" applyFill="1" applyBorder="1" applyAlignment="1" applyProtection="1">
      <alignment horizontal="left" vertical="top" wrapText="1"/>
      <protection hidden="1"/>
    </xf>
    <xf numFmtId="0" fontId="3" fillId="2" borderId="7" xfId="0" applyFont="1" applyFill="1" applyBorder="1" applyAlignment="1" applyProtection="1">
      <alignment horizontal="left" vertical="top" wrapText="1"/>
      <protection hidden="1"/>
    </xf>
    <xf numFmtId="0" fontId="3" fillId="2" borderId="8" xfId="0" applyFont="1" applyFill="1" applyBorder="1" applyAlignment="1" applyProtection="1">
      <alignment horizontal="left" vertical="top" wrapText="1"/>
      <protection hidden="1"/>
    </xf>
    <xf numFmtId="0" fontId="6" fillId="4" borderId="24" xfId="0" applyFont="1" applyFill="1" applyBorder="1" applyAlignment="1">
      <alignment horizontal="center" wrapText="1"/>
    </xf>
    <xf numFmtId="0" fontId="3" fillId="5" borderId="17" xfId="0" applyFont="1" applyFill="1" applyBorder="1" applyAlignment="1" applyProtection="1">
      <alignment horizontal="center" vertical="center" wrapText="1"/>
      <protection hidden="1"/>
    </xf>
    <xf numFmtId="0" fontId="3" fillId="5" borderId="18" xfId="0" applyFont="1" applyFill="1" applyBorder="1" applyAlignment="1" applyProtection="1">
      <alignment horizontal="center" vertical="center" wrapText="1"/>
      <protection hidden="1"/>
    </xf>
    <xf numFmtId="0" fontId="6" fillId="5" borderId="46" xfId="0" applyFont="1" applyFill="1" applyBorder="1" applyAlignment="1">
      <alignment horizontal="center" wrapText="1"/>
    </xf>
    <xf numFmtId="0" fontId="4" fillId="0" borderId="15" xfId="0" applyFont="1" applyBorder="1" applyAlignment="1">
      <alignment horizontal="left" wrapText="1"/>
    </xf>
    <xf numFmtId="0" fontId="7" fillId="0" borderId="24"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9" xfId="0" applyFont="1" applyBorder="1" applyAlignment="1">
      <alignment horizontal="center" vertical="center" wrapText="1"/>
    </xf>
    <xf numFmtId="0" fontId="3" fillId="2" borderId="52" xfId="0" applyFont="1" applyFill="1" applyBorder="1" applyAlignment="1" applyProtection="1">
      <alignment horizontal="center" vertical="center" wrapText="1"/>
      <protection hidden="1"/>
    </xf>
    <xf numFmtId="0" fontId="3" fillId="2" borderId="53" xfId="0" applyFont="1" applyFill="1" applyBorder="1" applyAlignment="1" applyProtection="1">
      <alignment horizontal="center" vertical="center" wrapText="1"/>
      <protection hidden="1"/>
    </xf>
    <xf numFmtId="0" fontId="3" fillId="2" borderId="54" xfId="0" applyFont="1" applyFill="1" applyBorder="1" applyAlignment="1" applyProtection="1">
      <alignment horizontal="center" vertical="center" wrapText="1"/>
      <protection hidden="1"/>
    </xf>
    <xf numFmtId="0" fontId="3" fillId="2" borderId="63" xfId="0" applyFont="1" applyFill="1" applyBorder="1" applyAlignment="1" applyProtection="1">
      <alignment horizontal="left" vertical="top" wrapText="1"/>
      <protection hidden="1"/>
    </xf>
    <xf numFmtId="0" fontId="3" fillId="2" borderId="64" xfId="0" applyFont="1" applyFill="1" applyBorder="1" applyAlignment="1" applyProtection="1">
      <alignment horizontal="left" vertical="top" wrapText="1"/>
      <protection hidden="1"/>
    </xf>
    <xf numFmtId="0" fontId="3" fillId="2" borderId="43" xfId="0" applyFont="1" applyFill="1" applyBorder="1" applyAlignment="1" applyProtection="1">
      <alignment horizontal="left" vertical="top" wrapText="1"/>
      <protection hidden="1"/>
    </xf>
    <xf numFmtId="0" fontId="3" fillId="2" borderId="38" xfId="0" applyFont="1" applyFill="1" applyBorder="1" applyAlignment="1" applyProtection="1">
      <alignment horizontal="left" vertical="top" wrapText="1"/>
      <protection hidden="1"/>
    </xf>
    <xf numFmtId="0" fontId="3" fillId="2" borderId="10" xfId="0" applyFont="1" applyFill="1" applyBorder="1" applyAlignment="1" applyProtection="1">
      <alignment horizontal="left" vertical="center" wrapText="1"/>
      <protection hidden="1"/>
    </xf>
    <xf numFmtId="0" fontId="3" fillId="2" borderId="2" xfId="0" applyFont="1" applyFill="1" applyBorder="1" applyAlignment="1" applyProtection="1">
      <alignment horizontal="left" vertical="center" wrapText="1"/>
      <protection hidden="1"/>
    </xf>
    <xf numFmtId="0" fontId="3" fillId="2" borderId="3" xfId="0" applyFont="1" applyFill="1" applyBorder="1" applyAlignment="1" applyProtection="1">
      <alignment horizontal="left" vertical="center" wrapText="1"/>
      <protection hidden="1"/>
    </xf>
    <xf numFmtId="0" fontId="3" fillId="2" borderId="65" xfId="0" applyFont="1" applyFill="1" applyBorder="1" applyAlignment="1" applyProtection="1">
      <alignment horizontal="left" vertical="center" wrapText="1"/>
      <protection hidden="1"/>
    </xf>
    <xf numFmtId="0" fontId="3" fillId="2" borderId="7" xfId="0" applyFont="1" applyFill="1" applyBorder="1" applyAlignment="1" applyProtection="1">
      <alignment horizontal="left" vertical="center" wrapText="1"/>
      <protection hidden="1"/>
    </xf>
    <xf numFmtId="0" fontId="3" fillId="2" borderId="8" xfId="0" applyFont="1" applyFill="1" applyBorder="1" applyAlignment="1" applyProtection="1">
      <alignment horizontal="left" vertical="center" wrapText="1"/>
      <protection hidden="1"/>
    </xf>
    <xf numFmtId="0" fontId="3" fillId="2" borderId="60" xfId="0" applyFont="1" applyFill="1" applyBorder="1" applyAlignment="1" applyProtection="1">
      <alignment horizontal="left" vertical="center" wrapText="1"/>
      <protection hidden="1"/>
    </xf>
    <xf numFmtId="0" fontId="3" fillId="2" borderId="61" xfId="0" applyFont="1" applyFill="1" applyBorder="1" applyAlignment="1" applyProtection="1">
      <alignment horizontal="left" vertical="center" wrapText="1"/>
      <protection hidden="1"/>
    </xf>
    <xf numFmtId="0" fontId="3" fillId="2" borderId="45" xfId="0" applyFont="1" applyFill="1" applyBorder="1" applyAlignment="1" applyProtection="1">
      <alignment horizontal="left" vertical="center" wrapText="1"/>
      <protection hidden="1"/>
    </xf>
    <xf numFmtId="0" fontId="3" fillId="2" borderId="48" xfId="0" applyFont="1" applyFill="1" applyBorder="1" applyAlignment="1" applyProtection="1">
      <alignment horizontal="left" vertical="top" wrapText="1"/>
      <protection hidden="1"/>
    </xf>
    <xf numFmtId="0" fontId="3" fillId="2" borderId="61" xfId="0" applyFont="1" applyFill="1" applyBorder="1" applyAlignment="1" applyProtection="1">
      <alignment horizontal="left" vertical="top" wrapText="1"/>
      <protection hidden="1"/>
    </xf>
    <xf numFmtId="0" fontId="3" fillId="2" borderId="45" xfId="0" applyFont="1" applyFill="1" applyBorder="1" applyAlignment="1" applyProtection="1">
      <alignment horizontal="left" vertical="top" wrapText="1"/>
      <protection hidden="1"/>
    </xf>
    <xf numFmtId="0" fontId="3" fillId="15" borderId="25" xfId="0" applyFont="1" applyFill="1" applyBorder="1" applyAlignment="1" applyProtection="1">
      <alignment horizontal="center" vertical="center" wrapText="1"/>
      <protection hidden="1"/>
    </xf>
    <xf numFmtId="0" fontId="3" fillId="15" borderId="26" xfId="0" applyFont="1" applyFill="1" applyBorder="1" applyAlignment="1" applyProtection="1">
      <alignment horizontal="center" vertical="center" wrapText="1"/>
      <protection hidden="1"/>
    </xf>
    <xf numFmtId="0" fontId="3" fillId="15" borderId="27" xfId="0" applyFont="1" applyFill="1" applyBorder="1" applyAlignment="1" applyProtection="1">
      <alignment horizontal="center" vertical="center" wrapText="1"/>
      <protection hidden="1"/>
    </xf>
    <xf numFmtId="0" fontId="3" fillId="3" borderId="27" xfId="0" applyFont="1" applyFill="1" applyBorder="1" applyAlignment="1" applyProtection="1">
      <alignment horizontal="center" vertical="center" wrapText="1"/>
      <protection hidden="1"/>
    </xf>
    <xf numFmtId="0" fontId="50" fillId="15" borderId="40" xfId="0" applyFont="1" applyFill="1" applyBorder="1" applyAlignment="1" applyProtection="1">
      <alignment horizontal="center" vertical="center" wrapText="1"/>
      <protection hidden="1"/>
    </xf>
    <xf numFmtId="0" fontId="50" fillId="15" borderId="15" xfId="0" applyFont="1" applyFill="1" applyBorder="1" applyAlignment="1" applyProtection="1">
      <alignment horizontal="center" vertical="center" wrapText="1"/>
      <protection hidden="1"/>
    </xf>
    <xf numFmtId="0" fontId="52" fillId="0" borderId="28" xfId="0" quotePrefix="1" applyFont="1" applyBorder="1" applyAlignment="1">
      <alignment horizontal="left" vertical="top" wrapText="1"/>
    </xf>
    <xf numFmtId="0" fontId="52" fillId="0" borderId="29" xfId="0" applyFont="1" applyBorder="1" applyAlignment="1">
      <alignment horizontal="left" vertical="top" wrapText="1"/>
    </xf>
    <xf numFmtId="0" fontId="52" fillId="0" borderId="30" xfId="0" applyFont="1" applyBorder="1" applyAlignment="1">
      <alignment horizontal="left" vertical="top" wrapText="1"/>
    </xf>
    <xf numFmtId="0" fontId="6" fillId="3" borderId="15"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44"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53" fillId="7" borderId="39" xfId="0" applyFont="1" applyFill="1" applyBorder="1" applyAlignment="1" applyProtection="1">
      <alignment horizontal="center" vertical="center" wrapText="1"/>
      <protection hidden="1"/>
    </xf>
    <xf numFmtId="0" fontId="53" fillId="7" borderId="9" xfId="0" applyFont="1" applyFill="1" applyBorder="1" applyAlignment="1" applyProtection="1">
      <alignment horizontal="center" vertical="center" wrapText="1"/>
      <protection hidden="1"/>
    </xf>
    <xf numFmtId="0" fontId="53" fillId="7" borderId="47" xfId="0" applyFont="1" applyFill="1" applyBorder="1" applyAlignment="1" applyProtection="1">
      <alignment horizontal="center" vertical="center" wrapText="1"/>
      <protection hidden="1"/>
    </xf>
    <xf numFmtId="0" fontId="50" fillId="15" borderId="44"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left" vertical="top" wrapText="1"/>
      <protection hidden="1"/>
    </xf>
    <xf numFmtId="0" fontId="3" fillId="2" borderId="19" xfId="0" applyFont="1" applyFill="1" applyBorder="1" applyAlignment="1" applyProtection="1">
      <alignment horizontal="left" vertical="top" wrapText="1"/>
      <protection hidden="1"/>
    </xf>
    <xf numFmtId="0" fontId="3" fillId="2" borderId="21" xfId="0" applyFont="1" applyFill="1" applyBorder="1" applyAlignment="1" applyProtection="1">
      <alignment horizontal="left" vertical="top" wrapText="1"/>
      <protection hidden="1"/>
    </xf>
    <xf numFmtId="0" fontId="6" fillId="4" borderId="26" xfId="0" applyFont="1" applyFill="1" applyBorder="1" applyAlignment="1">
      <alignment horizontal="center" wrapText="1"/>
    </xf>
    <xf numFmtId="0" fontId="3" fillId="5" borderId="34" xfId="0" applyFont="1" applyFill="1" applyBorder="1" applyAlignment="1" applyProtection="1">
      <alignment horizontal="center" vertical="center" wrapText="1"/>
      <protection hidden="1"/>
    </xf>
    <xf numFmtId="0" fontId="3" fillId="5" borderId="53" xfId="0" applyFont="1" applyFill="1" applyBorder="1" applyAlignment="1" applyProtection="1">
      <alignment horizontal="center" vertical="center" wrapText="1"/>
      <protection hidden="1"/>
    </xf>
    <xf numFmtId="0" fontId="3" fillId="5" borderId="54" xfId="0" applyFont="1" applyFill="1" applyBorder="1" applyAlignment="1" applyProtection="1">
      <alignment horizontal="center" vertical="center" wrapText="1"/>
      <protection hidden="1"/>
    </xf>
    <xf numFmtId="0" fontId="6" fillId="5" borderId="36" xfId="0" applyFont="1" applyFill="1" applyBorder="1" applyAlignment="1">
      <alignment horizontal="center" wrapText="1"/>
    </xf>
    <xf numFmtId="0" fontId="6" fillId="5" borderId="26" xfId="0" applyFont="1" applyFill="1" applyBorder="1" applyAlignment="1">
      <alignment horizontal="center" wrapText="1"/>
    </xf>
    <xf numFmtId="0" fontId="40" fillId="0" borderId="52" xfId="0" applyFont="1" applyBorder="1" applyAlignment="1">
      <alignment horizontal="left" vertical="top" wrapText="1"/>
    </xf>
    <xf numFmtId="0" fontId="40" fillId="0" borderId="53" xfId="0" applyFont="1" applyBorder="1" applyAlignment="1">
      <alignment horizontal="left" vertical="top" wrapText="1"/>
    </xf>
    <xf numFmtId="0" fontId="40" fillId="0" borderId="54" xfId="0" applyFont="1" applyBorder="1" applyAlignment="1">
      <alignment horizontal="left" vertical="top" wrapText="1"/>
    </xf>
    <xf numFmtId="0" fontId="6" fillId="5" borderId="27" xfId="0" applyFont="1" applyFill="1" applyBorder="1" applyAlignment="1">
      <alignment horizontal="center" wrapText="1"/>
    </xf>
    <xf numFmtId="0" fontId="3" fillId="7" borderId="52" xfId="0" applyFont="1" applyFill="1" applyBorder="1" applyAlignment="1" applyProtection="1">
      <alignment horizontal="center" vertical="center" wrapText="1"/>
      <protection hidden="1"/>
    </xf>
    <xf numFmtId="0" fontId="3" fillId="7" borderId="53" xfId="0" applyFont="1" applyFill="1" applyBorder="1" applyAlignment="1" applyProtection="1">
      <alignment horizontal="center" vertical="center" wrapText="1"/>
      <protection hidden="1"/>
    </xf>
    <xf numFmtId="0" fontId="3" fillId="7" borderId="66" xfId="0" applyFont="1" applyFill="1" applyBorder="1" applyAlignment="1" applyProtection="1">
      <alignment horizontal="center" vertical="center" wrapText="1"/>
      <protection hidden="1"/>
    </xf>
    <xf numFmtId="0" fontId="56" fillId="2" borderId="15" xfId="0" applyFont="1" applyFill="1" applyBorder="1" applyAlignment="1" applyProtection="1">
      <alignment horizontal="left" vertical="top" wrapText="1"/>
      <protection hidden="1"/>
    </xf>
    <xf numFmtId="0" fontId="3" fillId="5" borderId="14" xfId="0" applyFont="1" applyFill="1" applyBorder="1" applyAlignment="1" applyProtection="1">
      <alignment horizontal="center" vertical="center" wrapText="1"/>
      <protection hidden="1"/>
    </xf>
    <xf numFmtId="0" fontId="45" fillId="0" borderId="20" xfId="0" applyFont="1" applyBorder="1" applyAlignment="1">
      <alignment wrapText="1"/>
    </xf>
    <xf numFmtId="0" fontId="45" fillId="0" borderId="19" xfId="0" applyFont="1" applyBorder="1" applyAlignment="1">
      <alignment wrapText="1"/>
    </xf>
    <xf numFmtId="0" fontId="45" fillId="0" borderId="21" xfId="0" applyFont="1" applyBorder="1" applyAlignment="1">
      <alignment wrapText="1"/>
    </xf>
    <xf numFmtId="0" fontId="45" fillId="0" borderId="22" xfId="0" applyFont="1" applyBorder="1" applyAlignment="1">
      <alignment wrapText="1"/>
    </xf>
    <xf numFmtId="0" fontId="45" fillId="0" borderId="0" xfId="0" applyFont="1" applyBorder="1" applyAlignment="1">
      <alignment wrapText="1"/>
    </xf>
    <xf numFmtId="0" fontId="45" fillId="0" borderId="23" xfId="0" applyFont="1" applyBorder="1" applyAlignment="1">
      <alignment wrapText="1"/>
    </xf>
    <xf numFmtId="0" fontId="45" fillId="0" borderId="16" xfId="0" applyFont="1" applyBorder="1" applyAlignment="1">
      <alignment wrapText="1"/>
    </xf>
    <xf numFmtId="0" fontId="45" fillId="0" borderId="17" xfId="0" applyFont="1" applyBorder="1" applyAlignment="1">
      <alignment wrapText="1"/>
    </xf>
    <xf numFmtId="0" fontId="45" fillId="0" borderId="18" xfId="0" applyFont="1" applyBorder="1" applyAlignment="1">
      <alignment wrapText="1"/>
    </xf>
    <xf numFmtId="0" fontId="4" fillId="0" borderId="20" xfId="0" applyFont="1" applyBorder="1" applyAlignment="1">
      <alignment horizontal="left" wrapText="1"/>
    </xf>
    <xf numFmtId="0" fontId="4" fillId="0" borderId="19" xfId="0" applyFont="1" applyBorder="1" applyAlignment="1">
      <alignment horizontal="left" wrapText="1"/>
    </xf>
    <xf numFmtId="0" fontId="4" fillId="0" borderId="21" xfId="0" applyFont="1" applyBorder="1" applyAlignment="1">
      <alignment horizontal="left" wrapText="1"/>
    </xf>
    <xf numFmtId="0" fontId="4" fillId="0" borderId="22" xfId="0" applyFont="1" applyBorder="1" applyAlignment="1">
      <alignment horizontal="left" wrapText="1"/>
    </xf>
    <xf numFmtId="0" fontId="4" fillId="0" borderId="0" xfId="0" applyFont="1" applyBorder="1" applyAlignment="1">
      <alignment horizontal="left" wrapText="1"/>
    </xf>
    <xf numFmtId="0" fontId="4" fillId="0" borderId="23" xfId="0" applyFont="1" applyBorder="1" applyAlignment="1">
      <alignment horizontal="left" wrapText="1"/>
    </xf>
    <xf numFmtId="0" fontId="4" fillId="0" borderId="16" xfId="0" applyFont="1" applyBorder="1" applyAlignment="1">
      <alignment horizontal="left" wrapText="1"/>
    </xf>
    <xf numFmtId="0" fontId="4" fillId="0" borderId="17" xfId="0" applyFont="1" applyBorder="1" applyAlignment="1">
      <alignment horizontal="left" wrapText="1"/>
    </xf>
    <xf numFmtId="0" fontId="4" fillId="0" borderId="18" xfId="0" applyFont="1" applyBorder="1" applyAlignment="1">
      <alignment horizontal="left" wrapText="1"/>
    </xf>
    <xf numFmtId="0" fontId="3" fillId="2" borderId="58" xfId="0" applyFont="1" applyFill="1" applyBorder="1" applyAlignment="1" applyProtection="1">
      <alignment horizontal="left" vertical="top" wrapText="1"/>
      <protection hidden="1"/>
    </xf>
    <xf numFmtId="0" fontId="3" fillId="5" borderId="38" xfId="0" applyFont="1" applyFill="1" applyBorder="1" applyAlignment="1" applyProtection="1">
      <alignment horizontal="center" vertical="center" wrapText="1"/>
      <protection hidden="1"/>
    </xf>
    <xf numFmtId="0" fontId="3" fillId="5" borderId="64" xfId="0" applyFont="1" applyFill="1" applyBorder="1" applyAlignment="1" applyProtection="1">
      <alignment horizontal="center" vertical="center" wrapText="1"/>
      <protection hidden="1"/>
    </xf>
    <xf numFmtId="0" fontId="3" fillId="5" borderId="67" xfId="0" applyFont="1" applyFill="1" applyBorder="1" applyAlignment="1" applyProtection="1">
      <alignment horizontal="center" vertical="center" wrapText="1"/>
      <protection hidden="1"/>
    </xf>
    <xf numFmtId="0" fontId="6" fillId="0" borderId="52" xfId="0" applyFont="1" applyBorder="1" applyAlignment="1">
      <alignment horizontal="left" vertical="top" wrapText="1"/>
    </xf>
    <xf numFmtId="0" fontId="6" fillId="0" borderId="53" xfId="0" applyFont="1" applyBorder="1" applyAlignment="1">
      <alignment horizontal="left" vertical="top" wrapText="1"/>
    </xf>
    <xf numFmtId="0" fontId="6" fillId="0" borderId="54" xfId="0" applyFont="1" applyBorder="1" applyAlignment="1">
      <alignment horizontal="left" vertical="top" wrapText="1"/>
    </xf>
    <xf numFmtId="0" fontId="3" fillId="7" borderId="31" xfId="0" applyFont="1" applyFill="1" applyBorder="1" applyAlignment="1" applyProtection="1">
      <alignment horizontal="center" vertical="center" wrapText="1"/>
      <protection hidden="1"/>
    </xf>
    <xf numFmtId="0" fontId="3" fillId="7" borderId="32" xfId="0" applyFont="1" applyFill="1" applyBorder="1" applyAlignment="1" applyProtection="1">
      <alignment horizontal="center" vertical="center" wrapText="1"/>
      <protection hidden="1"/>
    </xf>
    <xf numFmtId="0" fontId="3" fillId="7" borderId="33" xfId="0" applyFont="1" applyFill="1" applyBorder="1" applyAlignment="1" applyProtection="1">
      <alignment horizontal="center" vertical="center" wrapText="1"/>
      <protection hidden="1"/>
    </xf>
    <xf numFmtId="9" fontId="7" fillId="0" borderId="15" xfId="0" applyNumberFormat="1" applyFont="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57150</xdr:colOff>
      <xdr:row>0</xdr:row>
      <xdr:rowOff>9525</xdr:rowOff>
    </xdr:from>
    <xdr:to>
      <xdr:col>3</xdr:col>
      <xdr:colOff>247650</xdr:colOff>
      <xdr:row>2</xdr:row>
      <xdr:rowOff>104775</xdr:rowOff>
    </xdr:to>
    <xdr:pic>
      <xdr:nvPicPr>
        <xdr:cNvPr id="2" name="Picture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9525"/>
          <a:ext cx="838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66675</xdr:colOff>
      <xdr:row>0</xdr:row>
      <xdr:rowOff>114300</xdr:rowOff>
    </xdr:from>
    <xdr:to>
      <xdr:col>5</xdr:col>
      <xdr:colOff>85725</xdr:colOff>
      <xdr:row>2</xdr:row>
      <xdr:rowOff>123825</xdr:rowOff>
    </xdr:to>
    <xdr:pic>
      <xdr:nvPicPr>
        <xdr:cNvPr id="2"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6772"/>
        <a:stretch>
          <a:fillRect/>
        </a:stretch>
      </xdr:blipFill>
      <xdr:spPr bwMode="auto">
        <a:xfrm>
          <a:off x="314325" y="114300"/>
          <a:ext cx="12954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190499</xdr:colOff>
      <xdr:row>0</xdr:row>
      <xdr:rowOff>0</xdr:rowOff>
    </xdr:from>
    <xdr:to>
      <xdr:col>5</xdr:col>
      <xdr:colOff>34017</xdr:colOff>
      <xdr:row>3</xdr:row>
      <xdr:rowOff>249011</xdr:rowOff>
    </xdr:to>
    <xdr:pic>
      <xdr:nvPicPr>
        <xdr:cNvPr id="2" name="Imagen 4">
          <a:extLst>
            <a:ext uri="{FF2B5EF4-FFF2-40B4-BE49-F238E27FC236}">
              <a16:creationId xmlns:a16="http://schemas.microsoft.com/office/drawing/2014/main" xmlns="" id="{F20A169A-6E4A-4F0B-8EB7-E25A8C40FE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5946"/>
        <a:stretch>
          <a:fillRect/>
        </a:stretch>
      </xdr:blipFill>
      <xdr:spPr bwMode="auto">
        <a:xfrm>
          <a:off x="190499" y="0"/>
          <a:ext cx="1367518" cy="7347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76200</xdr:colOff>
      <xdr:row>0</xdr:row>
      <xdr:rowOff>47625</xdr:rowOff>
    </xdr:from>
    <xdr:to>
      <xdr:col>4</xdr:col>
      <xdr:colOff>171450</xdr:colOff>
      <xdr:row>0</xdr:row>
      <xdr:rowOff>781050</xdr:rowOff>
    </xdr:to>
    <xdr:pic>
      <xdr:nvPicPr>
        <xdr:cNvPr id="2"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6772"/>
        <a:stretch>
          <a:fillRect/>
        </a:stretch>
      </xdr:blipFill>
      <xdr:spPr bwMode="auto">
        <a:xfrm>
          <a:off x="76200" y="47625"/>
          <a:ext cx="13049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0</xdr:row>
      <xdr:rowOff>9525</xdr:rowOff>
    </xdr:from>
    <xdr:to>
      <xdr:col>3</xdr:col>
      <xdr:colOff>247650</xdr:colOff>
      <xdr:row>2</xdr:row>
      <xdr:rowOff>104775</xdr:rowOff>
    </xdr:to>
    <xdr:pic>
      <xdr:nvPicPr>
        <xdr:cNvPr id="2" name="Picture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9525"/>
          <a:ext cx="838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0</xdr:row>
      <xdr:rowOff>9525</xdr:rowOff>
    </xdr:from>
    <xdr:to>
      <xdr:col>3</xdr:col>
      <xdr:colOff>247650</xdr:colOff>
      <xdr:row>2</xdr:row>
      <xdr:rowOff>104775</xdr:rowOff>
    </xdr:to>
    <xdr:pic>
      <xdr:nvPicPr>
        <xdr:cNvPr id="2" name="Picture 1">
          <a:extLst>
            <a:ext uri="{FF2B5EF4-FFF2-40B4-BE49-F238E27FC236}">
              <a16:creationId xmlns:a16="http://schemas.microsoft.com/office/drawing/2014/main" xmlns="" id="{00000000-0008-0000-01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9525"/>
          <a:ext cx="838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0</xdr:row>
      <xdr:rowOff>9525</xdr:rowOff>
    </xdr:from>
    <xdr:to>
      <xdr:col>3</xdr:col>
      <xdr:colOff>247650</xdr:colOff>
      <xdr:row>2</xdr:row>
      <xdr:rowOff>104775</xdr:rowOff>
    </xdr:to>
    <xdr:pic>
      <xdr:nvPicPr>
        <xdr:cNvPr id="2" name="Picture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9525"/>
          <a:ext cx="838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85725</xdr:colOff>
      <xdr:row>0</xdr:row>
      <xdr:rowOff>904875</xdr:rowOff>
    </xdr:to>
    <xdr:pic>
      <xdr:nvPicPr>
        <xdr:cNvPr id="2"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6772"/>
        <a:stretch>
          <a:fillRect/>
        </a:stretch>
      </xdr:blipFill>
      <xdr:spPr bwMode="auto">
        <a:xfrm>
          <a:off x="0" y="0"/>
          <a:ext cx="16097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57150</xdr:colOff>
      <xdr:row>0</xdr:row>
      <xdr:rowOff>9525</xdr:rowOff>
    </xdr:from>
    <xdr:to>
      <xdr:col>4</xdr:col>
      <xdr:colOff>247650</xdr:colOff>
      <xdr:row>2</xdr:row>
      <xdr:rowOff>104775</xdr:rowOff>
    </xdr:to>
    <xdr:pic>
      <xdr:nvPicPr>
        <xdr:cNvPr id="2" name="Picture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475" y="9525"/>
          <a:ext cx="838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66675</xdr:colOff>
      <xdr:row>0</xdr:row>
      <xdr:rowOff>114300</xdr:rowOff>
    </xdr:from>
    <xdr:to>
      <xdr:col>5</xdr:col>
      <xdr:colOff>85725</xdr:colOff>
      <xdr:row>2</xdr:row>
      <xdr:rowOff>123825</xdr:rowOff>
    </xdr:to>
    <xdr:pic>
      <xdr:nvPicPr>
        <xdr:cNvPr id="2"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6772"/>
        <a:stretch>
          <a:fillRect/>
        </a:stretch>
      </xdr:blipFill>
      <xdr:spPr bwMode="auto">
        <a:xfrm>
          <a:off x="314325" y="114300"/>
          <a:ext cx="12954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32</xdr:col>
      <xdr:colOff>112059</xdr:colOff>
      <xdr:row>7</xdr:row>
      <xdr:rowOff>313764</xdr:rowOff>
    </xdr:from>
    <xdr:to>
      <xdr:col>32</xdr:col>
      <xdr:colOff>293034</xdr:colOff>
      <xdr:row>7</xdr:row>
      <xdr:rowOff>494739</xdr:rowOff>
    </xdr:to>
    <xdr:pic>
      <xdr:nvPicPr>
        <xdr:cNvPr id="2" name="Imagen 1">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76309" y="2266389"/>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32</xdr:col>
      <xdr:colOff>89647</xdr:colOff>
      <xdr:row>8</xdr:row>
      <xdr:rowOff>212909</xdr:rowOff>
    </xdr:from>
    <xdr:to>
      <xdr:col>32</xdr:col>
      <xdr:colOff>270622</xdr:colOff>
      <xdr:row>8</xdr:row>
      <xdr:rowOff>393884</xdr:rowOff>
    </xdr:to>
    <xdr:pic>
      <xdr:nvPicPr>
        <xdr:cNvPr id="3" name="Imagen 2">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18853897" y="281323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32</xdr:col>
      <xdr:colOff>89647</xdr:colOff>
      <xdr:row>9</xdr:row>
      <xdr:rowOff>190497</xdr:rowOff>
    </xdr:from>
    <xdr:ext cx="180975" cy="180975"/>
    <xdr:pic>
      <xdr:nvPicPr>
        <xdr:cNvPr id="4" name="Imagen 3">
          <a:extLst>
            <a:ext uri="{FF2B5EF4-FFF2-40B4-BE49-F238E27FC236}">
              <a16:creationId xmlns:a16="http://schemas.microsoft.com/office/drawing/2014/main" xmlns=""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18853897" y="3314697"/>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32</xdr:col>
      <xdr:colOff>89647</xdr:colOff>
      <xdr:row>12</xdr:row>
      <xdr:rowOff>179291</xdr:rowOff>
    </xdr:from>
    <xdr:ext cx="180975" cy="180975"/>
    <xdr:pic>
      <xdr:nvPicPr>
        <xdr:cNvPr id="5" name="Imagen 4">
          <a:extLst>
            <a:ext uri="{FF2B5EF4-FFF2-40B4-BE49-F238E27FC236}">
              <a16:creationId xmlns:a16="http://schemas.microsoft.com/office/drawing/2014/main" xmlns="" id="{00000000-0008-0000-01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18853897" y="5284691"/>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32</xdr:col>
      <xdr:colOff>89647</xdr:colOff>
      <xdr:row>13</xdr:row>
      <xdr:rowOff>224115</xdr:rowOff>
    </xdr:from>
    <xdr:ext cx="180975" cy="180975"/>
    <xdr:pic>
      <xdr:nvPicPr>
        <xdr:cNvPr id="6" name="Imagen 5">
          <a:extLst>
            <a:ext uri="{FF2B5EF4-FFF2-40B4-BE49-F238E27FC236}">
              <a16:creationId xmlns:a16="http://schemas.microsoft.com/office/drawing/2014/main" xmlns="" id="{00000000-0008-0000-01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18853897" y="581529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123264</xdr:rowOff>
    </xdr:from>
    <xdr:to>
      <xdr:col>4</xdr:col>
      <xdr:colOff>50240</xdr:colOff>
      <xdr:row>2</xdr:row>
      <xdr:rowOff>66450</xdr:rowOff>
    </xdr:to>
    <xdr:pic>
      <xdr:nvPicPr>
        <xdr:cNvPr id="7" name="Imagen 6" descr="Logo Corpamag alta resolucion baja resolución">
          <a:extLst>
            <a:ext uri="{FF2B5EF4-FFF2-40B4-BE49-F238E27FC236}">
              <a16:creationId xmlns:a16="http://schemas.microsoft.com/office/drawing/2014/main" xmlns="" id="{00000000-0008-0000-0100-00002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23264"/>
          <a:ext cx="1259915" cy="628986"/>
        </a:xfrm>
        <a:prstGeom prst="rect">
          <a:avLst/>
        </a:prstGeom>
        <a:noFill/>
        <a:ln>
          <a:noFill/>
        </a:ln>
      </xdr:spPr>
    </xdr:pic>
    <xdr:clientData/>
  </xdr:twoCellAnchor>
  <xdr:oneCellAnchor>
    <xdr:from>
      <xdr:col>34</xdr:col>
      <xdr:colOff>89647</xdr:colOff>
      <xdr:row>12</xdr:row>
      <xdr:rowOff>179291</xdr:rowOff>
    </xdr:from>
    <xdr:ext cx="180975" cy="180975"/>
    <xdr:pic>
      <xdr:nvPicPr>
        <xdr:cNvPr id="8" name="Imagen 7">
          <a:extLst>
            <a:ext uri="{FF2B5EF4-FFF2-40B4-BE49-F238E27FC236}">
              <a16:creationId xmlns:a16="http://schemas.microsoft.com/office/drawing/2014/main" xmlns="" id="{00000000-0008-0000-01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19615897" y="5284691"/>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89647</xdr:colOff>
      <xdr:row>12</xdr:row>
      <xdr:rowOff>179291</xdr:rowOff>
    </xdr:from>
    <xdr:ext cx="180975" cy="180975"/>
    <xdr:pic>
      <xdr:nvPicPr>
        <xdr:cNvPr id="9" name="Imagen 8">
          <a:extLst>
            <a:ext uri="{FF2B5EF4-FFF2-40B4-BE49-F238E27FC236}">
              <a16:creationId xmlns:a16="http://schemas.microsoft.com/office/drawing/2014/main" xmlns="" id="{00000000-0008-0000-01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19234897" y="5284691"/>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89647</xdr:colOff>
      <xdr:row>13</xdr:row>
      <xdr:rowOff>224115</xdr:rowOff>
    </xdr:from>
    <xdr:ext cx="180975" cy="180975"/>
    <xdr:pic>
      <xdr:nvPicPr>
        <xdr:cNvPr id="10" name="Imagen 9">
          <a:extLst>
            <a:ext uri="{FF2B5EF4-FFF2-40B4-BE49-F238E27FC236}">
              <a16:creationId xmlns:a16="http://schemas.microsoft.com/office/drawing/2014/main" xmlns="" id="{00000000-0008-0000-01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19234897" y="581529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34</xdr:col>
      <xdr:colOff>89647</xdr:colOff>
      <xdr:row>13</xdr:row>
      <xdr:rowOff>224115</xdr:rowOff>
    </xdr:from>
    <xdr:ext cx="180975" cy="180975"/>
    <xdr:pic>
      <xdr:nvPicPr>
        <xdr:cNvPr id="11" name="Imagen 10">
          <a:extLst>
            <a:ext uri="{FF2B5EF4-FFF2-40B4-BE49-F238E27FC236}">
              <a16:creationId xmlns:a16="http://schemas.microsoft.com/office/drawing/2014/main" xmlns="" id="{00000000-0008-0000-01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19615897" y="581529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89647</xdr:colOff>
      <xdr:row>13</xdr:row>
      <xdr:rowOff>224115</xdr:rowOff>
    </xdr:from>
    <xdr:ext cx="180975" cy="180975"/>
    <xdr:pic>
      <xdr:nvPicPr>
        <xdr:cNvPr id="12" name="Imagen 11">
          <a:extLst>
            <a:ext uri="{FF2B5EF4-FFF2-40B4-BE49-F238E27FC236}">
              <a16:creationId xmlns:a16="http://schemas.microsoft.com/office/drawing/2014/main" xmlns="" id="{00000000-0008-0000-01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16948897" y="581529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28</xdr:col>
      <xdr:colOff>89647</xdr:colOff>
      <xdr:row>13</xdr:row>
      <xdr:rowOff>224115</xdr:rowOff>
    </xdr:from>
    <xdr:ext cx="180975" cy="180975"/>
    <xdr:pic>
      <xdr:nvPicPr>
        <xdr:cNvPr id="13" name="Imagen 12">
          <a:extLst>
            <a:ext uri="{FF2B5EF4-FFF2-40B4-BE49-F238E27FC236}">
              <a16:creationId xmlns:a16="http://schemas.microsoft.com/office/drawing/2014/main" xmlns="" id="{00000000-0008-0000-01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17329897" y="581529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89647</xdr:colOff>
      <xdr:row>13</xdr:row>
      <xdr:rowOff>224115</xdr:rowOff>
    </xdr:from>
    <xdr:ext cx="180975" cy="180975"/>
    <xdr:pic>
      <xdr:nvPicPr>
        <xdr:cNvPr id="14" name="Imagen 13">
          <a:extLst>
            <a:ext uri="{FF2B5EF4-FFF2-40B4-BE49-F238E27FC236}">
              <a16:creationId xmlns:a16="http://schemas.microsoft.com/office/drawing/2014/main" xmlns="" id="{00000000-0008-0000-01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17710897" y="581529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30</xdr:col>
      <xdr:colOff>89647</xdr:colOff>
      <xdr:row>13</xdr:row>
      <xdr:rowOff>224115</xdr:rowOff>
    </xdr:from>
    <xdr:ext cx="180975" cy="180975"/>
    <xdr:pic>
      <xdr:nvPicPr>
        <xdr:cNvPr id="15" name="Imagen 14">
          <a:extLst>
            <a:ext uri="{FF2B5EF4-FFF2-40B4-BE49-F238E27FC236}">
              <a16:creationId xmlns:a16="http://schemas.microsoft.com/office/drawing/2014/main" xmlns="" id="{00000000-0008-0000-01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18091897" y="581529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89647</xdr:colOff>
      <xdr:row>12</xdr:row>
      <xdr:rowOff>179291</xdr:rowOff>
    </xdr:from>
    <xdr:ext cx="180975" cy="180975"/>
    <xdr:pic>
      <xdr:nvPicPr>
        <xdr:cNvPr id="16" name="Imagen 15">
          <a:extLst>
            <a:ext uri="{FF2B5EF4-FFF2-40B4-BE49-F238E27FC236}">
              <a16:creationId xmlns:a16="http://schemas.microsoft.com/office/drawing/2014/main" xmlns="" id="{00000000-0008-0000-01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16948897" y="5284691"/>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28</xdr:col>
      <xdr:colOff>89647</xdr:colOff>
      <xdr:row>12</xdr:row>
      <xdr:rowOff>179291</xdr:rowOff>
    </xdr:from>
    <xdr:ext cx="180975" cy="180975"/>
    <xdr:pic>
      <xdr:nvPicPr>
        <xdr:cNvPr id="17" name="Imagen 16">
          <a:extLst>
            <a:ext uri="{FF2B5EF4-FFF2-40B4-BE49-F238E27FC236}">
              <a16:creationId xmlns:a16="http://schemas.microsoft.com/office/drawing/2014/main" xmlns="" id="{00000000-0008-0000-01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17329897" y="5284691"/>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89647</xdr:colOff>
      <xdr:row>12</xdr:row>
      <xdr:rowOff>179291</xdr:rowOff>
    </xdr:from>
    <xdr:ext cx="180975" cy="180975"/>
    <xdr:pic>
      <xdr:nvPicPr>
        <xdr:cNvPr id="18" name="Imagen 17">
          <a:extLst>
            <a:ext uri="{FF2B5EF4-FFF2-40B4-BE49-F238E27FC236}">
              <a16:creationId xmlns:a16="http://schemas.microsoft.com/office/drawing/2014/main" xmlns="" id="{00000000-0008-0000-01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17710897" y="5284691"/>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30</xdr:col>
      <xdr:colOff>89647</xdr:colOff>
      <xdr:row>12</xdr:row>
      <xdr:rowOff>179291</xdr:rowOff>
    </xdr:from>
    <xdr:ext cx="180975" cy="180975"/>
    <xdr:pic>
      <xdr:nvPicPr>
        <xdr:cNvPr id="19" name="Imagen 18">
          <a:extLst>
            <a:ext uri="{FF2B5EF4-FFF2-40B4-BE49-F238E27FC236}">
              <a16:creationId xmlns:a16="http://schemas.microsoft.com/office/drawing/2014/main" xmlns="" id="{00000000-0008-0000-01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18091897" y="5284691"/>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31</xdr:col>
      <xdr:colOff>89647</xdr:colOff>
      <xdr:row>12</xdr:row>
      <xdr:rowOff>179291</xdr:rowOff>
    </xdr:from>
    <xdr:ext cx="180975" cy="180975"/>
    <xdr:pic>
      <xdr:nvPicPr>
        <xdr:cNvPr id="20" name="Imagen 19">
          <a:extLst>
            <a:ext uri="{FF2B5EF4-FFF2-40B4-BE49-F238E27FC236}">
              <a16:creationId xmlns:a16="http://schemas.microsoft.com/office/drawing/2014/main" xmlns="" id="{00000000-0008-0000-01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18472897" y="5284691"/>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100855</xdr:colOff>
      <xdr:row>11</xdr:row>
      <xdr:rowOff>347383</xdr:rowOff>
    </xdr:from>
    <xdr:ext cx="180975" cy="180975"/>
    <xdr:pic>
      <xdr:nvPicPr>
        <xdr:cNvPr id="21" name="Imagen 20">
          <a:extLst>
            <a:ext uri="{FF2B5EF4-FFF2-40B4-BE49-F238E27FC236}">
              <a16:creationId xmlns:a16="http://schemas.microsoft.com/office/drawing/2014/main" xmlns="" id="{00000000-0008-0000-01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0645374">
          <a:off x="16960105" y="4643158"/>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28</xdr:col>
      <xdr:colOff>112059</xdr:colOff>
      <xdr:row>11</xdr:row>
      <xdr:rowOff>358588</xdr:rowOff>
    </xdr:from>
    <xdr:ext cx="180975" cy="180975"/>
    <xdr:pic>
      <xdr:nvPicPr>
        <xdr:cNvPr id="22" name="Imagen 21">
          <a:extLst>
            <a:ext uri="{FF2B5EF4-FFF2-40B4-BE49-F238E27FC236}">
              <a16:creationId xmlns:a16="http://schemas.microsoft.com/office/drawing/2014/main" xmlns="" id="{00000000-0008-0000-01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52309" y="4654363"/>
          <a:ext cx="180975" cy="180975"/>
        </a:xfrm>
        <a:prstGeom prst="rect">
          <a:avLst/>
        </a:prstGeom>
        <a:solidFill>
          <a:schemeClr val="accent2">
            <a:lumMod val="60000"/>
            <a:lumOff val="40000"/>
          </a:schemeClr>
        </a:solidFill>
      </xdr:spPr>
    </xdr:pic>
    <xdr:clientData/>
  </xdr:oneCellAnchor>
  <xdr:oneCellAnchor>
    <xdr:from>
      <xdr:col>31</xdr:col>
      <xdr:colOff>123267</xdr:colOff>
      <xdr:row>13</xdr:row>
      <xdr:rowOff>212911</xdr:rowOff>
    </xdr:from>
    <xdr:ext cx="180975" cy="180975"/>
    <xdr:pic>
      <xdr:nvPicPr>
        <xdr:cNvPr id="23" name="Imagen 22">
          <a:extLst>
            <a:ext uri="{FF2B5EF4-FFF2-40B4-BE49-F238E27FC236}">
              <a16:creationId xmlns:a16="http://schemas.microsoft.com/office/drawing/2014/main" xmlns="" id="{00000000-0008-0000-01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0645374">
          <a:off x="18506517" y="5804086"/>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100855</xdr:colOff>
      <xdr:row>11</xdr:row>
      <xdr:rowOff>347383</xdr:rowOff>
    </xdr:from>
    <xdr:ext cx="180975" cy="180975"/>
    <xdr:pic>
      <xdr:nvPicPr>
        <xdr:cNvPr id="24" name="Imagen 23">
          <a:extLst>
            <a:ext uri="{FF2B5EF4-FFF2-40B4-BE49-F238E27FC236}">
              <a16:creationId xmlns:a16="http://schemas.microsoft.com/office/drawing/2014/main" xmlns="" id="{00000000-0008-0000-0100-00003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0645374">
          <a:off x="17722105" y="4643158"/>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30</xdr:col>
      <xdr:colOff>100855</xdr:colOff>
      <xdr:row>11</xdr:row>
      <xdr:rowOff>347383</xdr:rowOff>
    </xdr:from>
    <xdr:ext cx="180975" cy="180975"/>
    <xdr:pic>
      <xdr:nvPicPr>
        <xdr:cNvPr id="25" name="Imagen 24">
          <a:extLst>
            <a:ext uri="{FF2B5EF4-FFF2-40B4-BE49-F238E27FC236}">
              <a16:creationId xmlns:a16="http://schemas.microsoft.com/office/drawing/2014/main" xmlns="" id="{00000000-0008-0000-0100-00003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0645374">
          <a:off x="18103105" y="4643158"/>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31</xdr:col>
      <xdr:colOff>112059</xdr:colOff>
      <xdr:row>11</xdr:row>
      <xdr:rowOff>358588</xdr:rowOff>
    </xdr:from>
    <xdr:ext cx="180975" cy="180975"/>
    <xdr:pic>
      <xdr:nvPicPr>
        <xdr:cNvPr id="26" name="Imagen 25">
          <a:extLst>
            <a:ext uri="{FF2B5EF4-FFF2-40B4-BE49-F238E27FC236}">
              <a16:creationId xmlns:a16="http://schemas.microsoft.com/office/drawing/2014/main" xmlns="" id="{00000000-0008-0000-0100-00003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95309" y="4654363"/>
          <a:ext cx="180975" cy="180975"/>
        </a:xfrm>
        <a:prstGeom prst="rect">
          <a:avLst/>
        </a:prstGeom>
        <a:solidFill>
          <a:schemeClr val="accent2">
            <a:lumMod val="60000"/>
            <a:lumOff val="40000"/>
          </a:schemeClr>
        </a:solidFill>
      </xdr:spPr>
    </xdr:pic>
    <xdr:clientData/>
  </xdr:oneCellAnchor>
  <xdr:oneCellAnchor>
    <xdr:from>
      <xdr:col>32</xdr:col>
      <xdr:colOff>112059</xdr:colOff>
      <xdr:row>11</xdr:row>
      <xdr:rowOff>358588</xdr:rowOff>
    </xdr:from>
    <xdr:ext cx="180975" cy="180975"/>
    <xdr:pic>
      <xdr:nvPicPr>
        <xdr:cNvPr id="27" name="Imagen 26">
          <a:extLst>
            <a:ext uri="{FF2B5EF4-FFF2-40B4-BE49-F238E27FC236}">
              <a16:creationId xmlns:a16="http://schemas.microsoft.com/office/drawing/2014/main" xmlns="" id="{00000000-0008-0000-0100-00003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76309" y="4654363"/>
          <a:ext cx="180975" cy="180975"/>
        </a:xfrm>
        <a:prstGeom prst="rect">
          <a:avLst/>
        </a:prstGeom>
        <a:solidFill>
          <a:schemeClr val="accent2">
            <a:lumMod val="60000"/>
            <a:lumOff val="40000"/>
          </a:schemeClr>
        </a:solidFill>
      </xdr:spPr>
    </xdr:pic>
    <xdr:clientData/>
  </xdr:oneCellAnchor>
  <xdr:oneCellAnchor>
    <xdr:from>
      <xdr:col>33</xdr:col>
      <xdr:colOff>100855</xdr:colOff>
      <xdr:row>11</xdr:row>
      <xdr:rowOff>347383</xdr:rowOff>
    </xdr:from>
    <xdr:ext cx="180975" cy="180975"/>
    <xdr:pic>
      <xdr:nvPicPr>
        <xdr:cNvPr id="28" name="Imagen 27">
          <a:extLst>
            <a:ext uri="{FF2B5EF4-FFF2-40B4-BE49-F238E27FC236}">
              <a16:creationId xmlns:a16="http://schemas.microsoft.com/office/drawing/2014/main" xmlns="" id="{00000000-0008-0000-0100-00003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0645374">
          <a:off x="19246105" y="4643158"/>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32</xdr:col>
      <xdr:colOff>89647</xdr:colOff>
      <xdr:row>14</xdr:row>
      <xdr:rowOff>156879</xdr:rowOff>
    </xdr:from>
    <xdr:ext cx="180975" cy="180975"/>
    <xdr:pic>
      <xdr:nvPicPr>
        <xdr:cNvPr id="29" name="Imagen 28">
          <a:extLst>
            <a:ext uri="{FF2B5EF4-FFF2-40B4-BE49-F238E27FC236}">
              <a16:creationId xmlns:a16="http://schemas.microsoft.com/office/drawing/2014/main" xmlns="" id="{00000000-0008-0000-0100-00003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18853897" y="639575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36</xdr:col>
      <xdr:colOff>112060</xdr:colOff>
      <xdr:row>12</xdr:row>
      <xdr:rowOff>179296</xdr:rowOff>
    </xdr:from>
    <xdr:ext cx="180975" cy="180975"/>
    <xdr:pic>
      <xdr:nvPicPr>
        <xdr:cNvPr id="30" name="Imagen 29">
          <a:extLst>
            <a:ext uri="{FF2B5EF4-FFF2-40B4-BE49-F238E27FC236}">
              <a16:creationId xmlns:a16="http://schemas.microsoft.com/office/drawing/2014/main" xmlns="" id="{00000000-0008-0000-01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20400310" y="5284696"/>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38</xdr:col>
      <xdr:colOff>112060</xdr:colOff>
      <xdr:row>12</xdr:row>
      <xdr:rowOff>179296</xdr:rowOff>
    </xdr:from>
    <xdr:ext cx="180975" cy="180975"/>
    <xdr:pic>
      <xdr:nvPicPr>
        <xdr:cNvPr id="31" name="Imagen 30">
          <a:extLst>
            <a:ext uri="{FF2B5EF4-FFF2-40B4-BE49-F238E27FC236}">
              <a16:creationId xmlns:a16="http://schemas.microsoft.com/office/drawing/2014/main" xmlns="" id="{00000000-0008-0000-01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21162310" y="5284696"/>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37</xdr:col>
      <xdr:colOff>112060</xdr:colOff>
      <xdr:row>12</xdr:row>
      <xdr:rowOff>179296</xdr:rowOff>
    </xdr:from>
    <xdr:ext cx="180975" cy="180975"/>
    <xdr:pic>
      <xdr:nvPicPr>
        <xdr:cNvPr id="32" name="Imagen 31">
          <a:extLst>
            <a:ext uri="{FF2B5EF4-FFF2-40B4-BE49-F238E27FC236}">
              <a16:creationId xmlns:a16="http://schemas.microsoft.com/office/drawing/2014/main" xmlns="" id="{00000000-0008-0000-01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20781310" y="5284696"/>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35</xdr:col>
      <xdr:colOff>112060</xdr:colOff>
      <xdr:row>12</xdr:row>
      <xdr:rowOff>179296</xdr:rowOff>
    </xdr:from>
    <xdr:ext cx="180975" cy="180975"/>
    <xdr:pic>
      <xdr:nvPicPr>
        <xdr:cNvPr id="33" name="Imagen 32">
          <a:extLst>
            <a:ext uri="{FF2B5EF4-FFF2-40B4-BE49-F238E27FC236}">
              <a16:creationId xmlns:a16="http://schemas.microsoft.com/office/drawing/2014/main" xmlns="" id="{00000000-0008-0000-01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20019310" y="5284696"/>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38</xdr:col>
      <xdr:colOff>112059</xdr:colOff>
      <xdr:row>14</xdr:row>
      <xdr:rowOff>179294</xdr:rowOff>
    </xdr:from>
    <xdr:ext cx="180975" cy="180975"/>
    <xdr:pic>
      <xdr:nvPicPr>
        <xdr:cNvPr id="34" name="Imagen 33">
          <a:extLst>
            <a:ext uri="{FF2B5EF4-FFF2-40B4-BE49-F238E27FC236}">
              <a16:creationId xmlns:a16="http://schemas.microsoft.com/office/drawing/2014/main" xmlns="" id="{00000000-0008-0000-01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62309" y="6418169"/>
          <a:ext cx="180975" cy="180975"/>
        </a:xfrm>
        <a:prstGeom prst="rect">
          <a:avLst/>
        </a:prstGeom>
        <a:solidFill>
          <a:schemeClr val="accent2">
            <a:lumMod val="60000"/>
            <a:lumOff val="40000"/>
          </a:schemeClr>
        </a:solidFill>
      </xdr:spPr>
    </xdr:pic>
    <xdr:clientData/>
  </xdr:oneCellAnchor>
  <xdr:oneCellAnchor>
    <xdr:from>
      <xdr:col>35</xdr:col>
      <xdr:colOff>89647</xdr:colOff>
      <xdr:row>13</xdr:row>
      <xdr:rowOff>224115</xdr:rowOff>
    </xdr:from>
    <xdr:ext cx="180975" cy="180975"/>
    <xdr:pic>
      <xdr:nvPicPr>
        <xdr:cNvPr id="35" name="Imagen 34">
          <a:extLst>
            <a:ext uri="{FF2B5EF4-FFF2-40B4-BE49-F238E27FC236}">
              <a16:creationId xmlns:a16="http://schemas.microsoft.com/office/drawing/2014/main" xmlns="" id="{00000000-0008-0000-01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19996897" y="581529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36</xdr:col>
      <xdr:colOff>89647</xdr:colOff>
      <xdr:row>13</xdr:row>
      <xdr:rowOff>224115</xdr:rowOff>
    </xdr:from>
    <xdr:ext cx="180975" cy="180975"/>
    <xdr:pic>
      <xdr:nvPicPr>
        <xdr:cNvPr id="36" name="Imagen 35">
          <a:extLst>
            <a:ext uri="{FF2B5EF4-FFF2-40B4-BE49-F238E27FC236}">
              <a16:creationId xmlns:a16="http://schemas.microsoft.com/office/drawing/2014/main" xmlns="" id="{00000000-0008-0000-01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20377897" y="581529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37</xdr:col>
      <xdr:colOff>89647</xdr:colOff>
      <xdr:row>13</xdr:row>
      <xdr:rowOff>224115</xdr:rowOff>
    </xdr:from>
    <xdr:ext cx="180975" cy="180975"/>
    <xdr:pic>
      <xdr:nvPicPr>
        <xdr:cNvPr id="37" name="Imagen 36">
          <a:extLst>
            <a:ext uri="{FF2B5EF4-FFF2-40B4-BE49-F238E27FC236}">
              <a16:creationId xmlns:a16="http://schemas.microsoft.com/office/drawing/2014/main" xmlns="" id="{00000000-0008-0000-01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20758897" y="581529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38</xdr:col>
      <xdr:colOff>112060</xdr:colOff>
      <xdr:row>13</xdr:row>
      <xdr:rowOff>179296</xdr:rowOff>
    </xdr:from>
    <xdr:ext cx="180975" cy="180975"/>
    <xdr:pic>
      <xdr:nvPicPr>
        <xdr:cNvPr id="38" name="Imagen 37">
          <a:extLst>
            <a:ext uri="{FF2B5EF4-FFF2-40B4-BE49-F238E27FC236}">
              <a16:creationId xmlns:a16="http://schemas.microsoft.com/office/drawing/2014/main" xmlns="" id="{00000000-0008-0000-01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21162310" y="5770471"/>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34</xdr:col>
      <xdr:colOff>112059</xdr:colOff>
      <xdr:row>11</xdr:row>
      <xdr:rowOff>358588</xdr:rowOff>
    </xdr:from>
    <xdr:ext cx="180975" cy="180975"/>
    <xdr:pic>
      <xdr:nvPicPr>
        <xdr:cNvPr id="39" name="Imagen 38">
          <a:extLst>
            <a:ext uri="{FF2B5EF4-FFF2-40B4-BE49-F238E27FC236}">
              <a16:creationId xmlns:a16="http://schemas.microsoft.com/office/drawing/2014/main" xmlns="" id="{00000000-0008-0000-0100-00003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38309" y="4654363"/>
          <a:ext cx="180975" cy="180975"/>
        </a:xfrm>
        <a:prstGeom prst="rect">
          <a:avLst/>
        </a:prstGeom>
        <a:solidFill>
          <a:schemeClr val="accent2">
            <a:lumMod val="60000"/>
            <a:lumOff val="40000"/>
          </a:schemeClr>
        </a:solidFill>
      </xdr:spPr>
    </xdr:pic>
    <xdr:clientData/>
  </xdr:oneCellAnchor>
  <xdr:oneCellAnchor>
    <xdr:from>
      <xdr:col>36</xdr:col>
      <xdr:colOff>112060</xdr:colOff>
      <xdr:row>11</xdr:row>
      <xdr:rowOff>369798</xdr:rowOff>
    </xdr:from>
    <xdr:ext cx="180975" cy="180975"/>
    <xdr:pic>
      <xdr:nvPicPr>
        <xdr:cNvPr id="40" name="Imagen 39">
          <a:extLst>
            <a:ext uri="{FF2B5EF4-FFF2-40B4-BE49-F238E27FC236}">
              <a16:creationId xmlns:a16="http://schemas.microsoft.com/office/drawing/2014/main" xmlns="" id="{00000000-0008-0000-0100-00003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20400310" y="4665573"/>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38</xdr:col>
      <xdr:colOff>112060</xdr:colOff>
      <xdr:row>11</xdr:row>
      <xdr:rowOff>369798</xdr:rowOff>
    </xdr:from>
    <xdr:ext cx="180975" cy="180975"/>
    <xdr:pic>
      <xdr:nvPicPr>
        <xdr:cNvPr id="41" name="Imagen 40">
          <a:extLst>
            <a:ext uri="{FF2B5EF4-FFF2-40B4-BE49-F238E27FC236}">
              <a16:creationId xmlns:a16="http://schemas.microsoft.com/office/drawing/2014/main" xmlns="" id="{00000000-0008-0000-01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21162310" y="4665573"/>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37</xdr:col>
      <xdr:colOff>112060</xdr:colOff>
      <xdr:row>11</xdr:row>
      <xdr:rowOff>369798</xdr:rowOff>
    </xdr:from>
    <xdr:ext cx="180975" cy="180975"/>
    <xdr:pic>
      <xdr:nvPicPr>
        <xdr:cNvPr id="42" name="Imagen 41">
          <a:extLst>
            <a:ext uri="{FF2B5EF4-FFF2-40B4-BE49-F238E27FC236}">
              <a16:creationId xmlns:a16="http://schemas.microsoft.com/office/drawing/2014/main" xmlns="" id="{00000000-0008-0000-0100-00004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20781310" y="4665573"/>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35</xdr:col>
      <xdr:colOff>112060</xdr:colOff>
      <xdr:row>11</xdr:row>
      <xdr:rowOff>369798</xdr:rowOff>
    </xdr:from>
    <xdr:ext cx="180975" cy="180975"/>
    <xdr:pic>
      <xdr:nvPicPr>
        <xdr:cNvPr id="43" name="Imagen 42">
          <a:extLst>
            <a:ext uri="{FF2B5EF4-FFF2-40B4-BE49-F238E27FC236}">
              <a16:creationId xmlns:a16="http://schemas.microsoft.com/office/drawing/2014/main" xmlns="" id="{00000000-0008-0000-0100-00004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20019310" y="4665573"/>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38</xdr:col>
      <xdr:colOff>123266</xdr:colOff>
      <xdr:row>10</xdr:row>
      <xdr:rowOff>257739</xdr:rowOff>
    </xdr:from>
    <xdr:ext cx="180975" cy="180975"/>
    <xdr:pic>
      <xdr:nvPicPr>
        <xdr:cNvPr id="44" name="Imagen 43">
          <a:extLst>
            <a:ext uri="{FF2B5EF4-FFF2-40B4-BE49-F238E27FC236}">
              <a16:creationId xmlns:a16="http://schemas.microsoft.com/office/drawing/2014/main" xmlns="" id="{00000000-0008-0000-0100-00004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21173516" y="390581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38</xdr:col>
      <xdr:colOff>112059</xdr:colOff>
      <xdr:row>7</xdr:row>
      <xdr:rowOff>313764</xdr:rowOff>
    </xdr:from>
    <xdr:ext cx="180975" cy="180975"/>
    <xdr:pic>
      <xdr:nvPicPr>
        <xdr:cNvPr id="45" name="Imagen 44">
          <a:extLst>
            <a:ext uri="{FF2B5EF4-FFF2-40B4-BE49-F238E27FC236}">
              <a16:creationId xmlns:a16="http://schemas.microsoft.com/office/drawing/2014/main" xmlns="" id="{00000000-0008-0000-0100-00004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62309" y="2266389"/>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38</xdr:col>
      <xdr:colOff>89647</xdr:colOff>
      <xdr:row>8</xdr:row>
      <xdr:rowOff>212909</xdr:rowOff>
    </xdr:from>
    <xdr:ext cx="180975" cy="180975"/>
    <xdr:pic>
      <xdr:nvPicPr>
        <xdr:cNvPr id="46" name="Imagen 45">
          <a:extLst>
            <a:ext uri="{FF2B5EF4-FFF2-40B4-BE49-F238E27FC236}">
              <a16:creationId xmlns:a16="http://schemas.microsoft.com/office/drawing/2014/main" xmlns="" id="{00000000-0008-0000-0100-00004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21139897" y="281323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38</xdr:col>
      <xdr:colOff>89647</xdr:colOff>
      <xdr:row>9</xdr:row>
      <xdr:rowOff>190497</xdr:rowOff>
    </xdr:from>
    <xdr:ext cx="180975" cy="180975"/>
    <xdr:pic>
      <xdr:nvPicPr>
        <xdr:cNvPr id="47" name="Imagen 46">
          <a:extLst>
            <a:ext uri="{FF2B5EF4-FFF2-40B4-BE49-F238E27FC236}">
              <a16:creationId xmlns:a16="http://schemas.microsoft.com/office/drawing/2014/main" xmlns="" id="{00000000-0008-0000-0100-00004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21139897" y="3314697"/>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85725</xdr:colOff>
      <xdr:row>0</xdr:row>
      <xdr:rowOff>828675</xdr:rowOff>
    </xdr:to>
    <xdr:pic>
      <xdr:nvPicPr>
        <xdr:cNvPr id="2"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76772"/>
        <a:stretch>
          <a:fillRect/>
        </a:stretch>
      </xdr:blipFill>
      <xdr:spPr bwMode="auto">
        <a:xfrm>
          <a:off x="0" y="85725"/>
          <a:ext cx="12954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JM\CORPAMAG\INDICADORES%20DE%20GESTI&#211;N\2018\09.%20GT%20Tablero%20de%20indicado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JM\CORPAMAG\INDICADORES%20DE%20GESTI&#211;N\2018\07.%20GF.%20Tablero%20Indicador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2017"/>
      <sheetName val="Indicadores 2018"/>
      <sheetName val="Encuesta 2017-Mensual"/>
      <sheetName val="Encuesta 2018-Mensual"/>
      <sheetName val="Hoja1"/>
    </sheetNames>
    <sheetDataSet>
      <sheetData sheetId="0"/>
      <sheetData sheetId="1"/>
      <sheetData sheetId="2"/>
      <sheetData sheetId="3">
        <row r="3">
          <cell r="Q3">
            <v>1</v>
          </cell>
          <cell r="R3" t="str">
            <v>SBD</v>
          </cell>
          <cell r="S3">
            <v>5</v>
          </cell>
          <cell r="T3">
            <v>5</v>
          </cell>
          <cell r="U3">
            <v>5</v>
          </cell>
          <cell r="V3">
            <v>5</v>
          </cell>
          <cell r="W3">
            <v>5</v>
          </cell>
        </row>
        <row r="4">
          <cell r="Q4">
            <v>1</v>
          </cell>
          <cell r="R4" t="str">
            <v>ASIS</v>
          </cell>
          <cell r="S4">
            <v>4</v>
          </cell>
          <cell r="T4">
            <v>5</v>
          </cell>
          <cell r="U4">
            <v>5</v>
          </cell>
          <cell r="V4">
            <v>5</v>
          </cell>
          <cell r="W4">
            <v>4</v>
          </cell>
        </row>
        <row r="5">
          <cell r="Q5">
            <v>2</v>
          </cell>
          <cell r="R5" t="str">
            <v>ASIS</v>
          </cell>
          <cell r="S5">
            <v>5</v>
          </cell>
          <cell r="T5">
            <v>5</v>
          </cell>
          <cell r="U5">
            <v>5</v>
          </cell>
          <cell r="V5">
            <v>5</v>
          </cell>
          <cell r="W5">
            <v>5</v>
          </cell>
        </row>
        <row r="6">
          <cell r="Q6">
            <v>2</v>
          </cell>
          <cell r="R6" t="str">
            <v>ASIS</v>
          </cell>
          <cell r="S6">
            <v>5</v>
          </cell>
          <cell r="T6">
            <v>5</v>
          </cell>
          <cell r="U6">
            <v>5</v>
          </cell>
          <cell r="V6">
            <v>5</v>
          </cell>
          <cell r="W6">
            <v>5</v>
          </cell>
        </row>
        <row r="7">
          <cell r="Q7">
            <v>2</v>
          </cell>
          <cell r="R7" t="str">
            <v>MANT</v>
          </cell>
          <cell r="S7">
            <v>4</v>
          </cell>
          <cell r="T7">
            <v>4</v>
          </cell>
          <cell r="U7">
            <v>5</v>
          </cell>
          <cell r="V7">
            <v>5</v>
          </cell>
          <cell r="W7">
            <v>5</v>
          </cell>
        </row>
        <row r="8">
          <cell r="Q8">
            <v>3</v>
          </cell>
          <cell r="R8" t="str">
            <v>DESS</v>
          </cell>
          <cell r="S8">
            <v>4</v>
          </cell>
          <cell r="T8">
            <v>4</v>
          </cell>
          <cell r="U8">
            <v>5</v>
          </cell>
          <cell r="V8">
            <v>5</v>
          </cell>
          <cell r="W8">
            <v>5</v>
          </cell>
        </row>
        <row r="9">
          <cell r="Q9">
            <v>3</v>
          </cell>
          <cell r="R9" t="str">
            <v>SBD</v>
          </cell>
          <cell r="S9">
            <v>5</v>
          </cell>
          <cell r="T9">
            <v>5</v>
          </cell>
          <cell r="U9">
            <v>4</v>
          </cell>
          <cell r="V9">
            <v>5</v>
          </cell>
          <cell r="W9">
            <v>5</v>
          </cell>
        </row>
        <row r="10">
          <cell r="Q10">
            <v>3</v>
          </cell>
          <cell r="R10" t="str">
            <v>MANT</v>
          </cell>
          <cell r="S10">
            <v>5</v>
          </cell>
          <cell r="T10">
            <v>5</v>
          </cell>
          <cell r="U10">
            <v>5</v>
          </cell>
          <cell r="V10">
            <v>5</v>
          </cell>
          <cell r="W10">
            <v>5</v>
          </cell>
        </row>
        <row r="11">
          <cell r="Q11">
            <v>4</v>
          </cell>
          <cell r="R11" t="str">
            <v>ASIS</v>
          </cell>
          <cell r="S11">
            <v>5</v>
          </cell>
          <cell r="T11">
            <v>5</v>
          </cell>
          <cell r="U11">
            <v>5</v>
          </cell>
          <cell r="V11">
            <v>5</v>
          </cell>
          <cell r="W11">
            <v>5</v>
          </cell>
        </row>
        <row r="12">
          <cell r="Q12">
            <v>4</v>
          </cell>
          <cell r="R12" t="str">
            <v>ASIS</v>
          </cell>
          <cell r="S12">
            <v>5</v>
          </cell>
          <cell r="T12">
            <v>5</v>
          </cell>
          <cell r="U12">
            <v>5</v>
          </cell>
          <cell r="V12">
            <v>4</v>
          </cell>
          <cell r="W12">
            <v>5</v>
          </cell>
        </row>
        <row r="13">
          <cell r="Q13">
            <v>4</v>
          </cell>
          <cell r="R13" t="str">
            <v>ASIS</v>
          </cell>
          <cell r="S13">
            <v>5</v>
          </cell>
          <cell r="T13">
            <v>5</v>
          </cell>
          <cell r="U13">
            <v>5</v>
          </cell>
          <cell r="V13">
            <v>5</v>
          </cell>
          <cell r="W13">
            <v>5</v>
          </cell>
        </row>
        <row r="14">
          <cell r="Q14">
            <v>4</v>
          </cell>
          <cell r="R14" t="str">
            <v>ASIS</v>
          </cell>
          <cell r="S14">
            <v>5</v>
          </cell>
          <cell r="T14">
            <v>5</v>
          </cell>
          <cell r="U14">
            <v>5</v>
          </cell>
          <cell r="V14">
            <v>5</v>
          </cell>
          <cell r="W14">
            <v>5</v>
          </cell>
        </row>
        <row r="15">
          <cell r="Q15">
            <v>5</v>
          </cell>
          <cell r="R15" t="str">
            <v>MANT</v>
          </cell>
          <cell r="S15">
            <v>4</v>
          </cell>
          <cell r="T15">
            <v>5</v>
          </cell>
          <cell r="U15">
            <v>4</v>
          </cell>
          <cell r="V15">
            <v>5</v>
          </cell>
          <cell r="W15">
            <v>4</v>
          </cell>
        </row>
        <row r="16">
          <cell r="Q16">
            <v>5</v>
          </cell>
          <cell r="R16" t="str">
            <v>ASIS</v>
          </cell>
          <cell r="S16">
            <v>5</v>
          </cell>
          <cell r="T16">
            <v>4</v>
          </cell>
          <cell r="U16">
            <v>3</v>
          </cell>
          <cell r="V16">
            <v>2</v>
          </cell>
          <cell r="W16">
            <v>1</v>
          </cell>
        </row>
        <row r="17">
          <cell r="Q17">
            <v>5</v>
          </cell>
          <cell r="R17" t="str">
            <v>MANT</v>
          </cell>
          <cell r="S17">
            <v>5</v>
          </cell>
          <cell r="T17">
            <v>5</v>
          </cell>
          <cell r="U17">
            <v>5</v>
          </cell>
          <cell r="V17">
            <v>5</v>
          </cell>
          <cell r="W17">
            <v>5</v>
          </cell>
        </row>
        <row r="18">
          <cell r="Q18">
            <v>6</v>
          </cell>
          <cell r="R18" t="str">
            <v>ASIS</v>
          </cell>
          <cell r="S18">
            <v>5</v>
          </cell>
          <cell r="T18">
            <v>5</v>
          </cell>
          <cell r="U18">
            <v>5</v>
          </cell>
          <cell r="V18">
            <v>5</v>
          </cell>
          <cell r="W18">
            <v>5</v>
          </cell>
        </row>
        <row r="19">
          <cell r="Q19">
            <v>6</v>
          </cell>
          <cell r="R19" t="str">
            <v>MANT</v>
          </cell>
          <cell r="S19">
            <v>5</v>
          </cell>
          <cell r="T19">
            <v>5</v>
          </cell>
          <cell r="U19">
            <v>5</v>
          </cell>
          <cell r="V19">
            <v>5</v>
          </cell>
          <cell r="W19">
            <v>5</v>
          </cell>
        </row>
        <row r="20">
          <cell r="Q20">
            <v>6</v>
          </cell>
          <cell r="R20" t="str">
            <v>ASIS</v>
          </cell>
          <cell r="S20">
            <v>5</v>
          </cell>
          <cell r="T20">
            <v>5</v>
          </cell>
          <cell r="U20">
            <v>5</v>
          </cell>
          <cell r="V20">
            <v>5</v>
          </cell>
          <cell r="W20">
            <v>5</v>
          </cell>
        </row>
        <row r="21">
          <cell r="Q21">
            <v>7</v>
          </cell>
          <cell r="R21" t="str">
            <v>MANT</v>
          </cell>
          <cell r="S21">
            <v>5</v>
          </cell>
          <cell r="T21">
            <v>5</v>
          </cell>
          <cell r="U21">
            <v>5</v>
          </cell>
          <cell r="V21">
            <v>5</v>
          </cell>
          <cell r="W21">
            <v>5</v>
          </cell>
        </row>
        <row r="22">
          <cell r="Q22">
            <v>7</v>
          </cell>
          <cell r="R22" t="str">
            <v>ASIS</v>
          </cell>
          <cell r="S22">
            <v>5</v>
          </cell>
          <cell r="T22">
            <v>5</v>
          </cell>
          <cell r="U22">
            <v>5</v>
          </cell>
          <cell r="V22">
            <v>5</v>
          </cell>
          <cell r="W22">
            <v>5</v>
          </cell>
        </row>
        <row r="23">
          <cell r="Q23">
            <v>8</v>
          </cell>
          <cell r="R23" t="str">
            <v>ASIS</v>
          </cell>
          <cell r="S23">
            <v>5</v>
          </cell>
          <cell r="T23">
            <v>5</v>
          </cell>
          <cell r="U23">
            <v>5</v>
          </cell>
          <cell r="V23">
            <v>5</v>
          </cell>
          <cell r="W23">
            <v>5</v>
          </cell>
        </row>
        <row r="24">
          <cell r="Q24">
            <v>8</v>
          </cell>
          <cell r="R24" t="str">
            <v>ASIS</v>
          </cell>
          <cell r="S24">
            <v>5</v>
          </cell>
          <cell r="T24">
            <v>5</v>
          </cell>
          <cell r="U24">
            <v>5</v>
          </cell>
          <cell r="V24">
            <v>5</v>
          </cell>
          <cell r="W24">
            <v>5</v>
          </cell>
        </row>
        <row r="25">
          <cell r="Q25">
            <v>8</v>
          </cell>
          <cell r="R25" t="str">
            <v>ASIS</v>
          </cell>
          <cell r="S25">
            <v>5</v>
          </cell>
          <cell r="T25">
            <v>5</v>
          </cell>
          <cell r="U25">
            <v>5</v>
          </cell>
          <cell r="V25">
            <v>5</v>
          </cell>
          <cell r="W25">
            <v>5</v>
          </cell>
        </row>
        <row r="26">
          <cell r="Q26">
            <v>8</v>
          </cell>
          <cell r="R26" t="str">
            <v>ASIS</v>
          </cell>
          <cell r="S26">
            <v>4</v>
          </cell>
          <cell r="T26">
            <v>4</v>
          </cell>
          <cell r="U26">
            <v>4</v>
          </cell>
          <cell r="V26">
            <v>4</v>
          </cell>
          <cell r="W26">
            <v>4</v>
          </cell>
        </row>
        <row r="27">
          <cell r="Q27">
            <v>10</v>
          </cell>
          <cell r="R27" t="str">
            <v>MANT</v>
          </cell>
          <cell r="S27">
            <v>5</v>
          </cell>
          <cell r="T27">
            <v>5</v>
          </cell>
          <cell r="U27">
            <v>5</v>
          </cell>
          <cell r="V27">
            <v>5</v>
          </cell>
          <cell r="W27">
            <v>5</v>
          </cell>
        </row>
        <row r="28">
          <cell r="Q28">
            <v>10</v>
          </cell>
          <cell r="R28" t="str">
            <v>ASIS</v>
          </cell>
          <cell r="S28">
            <v>4</v>
          </cell>
          <cell r="T28">
            <v>4</v>
          </cell>
          <cell r="U28">
            <v>4</v>
          </cell>
          <cell r="V28">
            <v>4</v>
          </cell>
          <cell r="W28">
            <v>4</v>
          </cell>
        </row>
        <row r="29">
          <cell r="Q29">
            <v>10</v>
          </cell>
          <cell r="R29" t="str">
            <v>MANT</v>
          </cell>
          <cell r="S29">
            <v>4</v>
          </cell>
          <cell r="T29">
            <v>4</v>
          </cell>
          <cell r="U29">
            <v>5</v>
          </cell>
          <cell r="V29">
            <v>4</v>
          </cell>
          <cell r="W29">
            <v>4</v>
          </cell>
        </row>
        <row r="30">
          <cell r="Q30">
            <v>10</v>
          </cell>
          <cell r="R30" t="str">
            <v>ASIS</v>
          </cell>
          <cell r="S30">
            <v>5</v>
          </cell>
          <cell r="T30">
            <v>5</v>
          </cell>
          <cell r="U30">
            <v>5</v>
          </cell>
          <cell r="V30">
            <v>5</v>
          </cell>
          <cell r="W30">
            <v>5</v>
          </cell>
        </row>
        <row r="31">
          <cell r="Q31">
            <v>10</v>
          </cell>
          <cell r="R31" t="str">
            <v>MANT</v>
          </cell>
          <cell r="S31">
            <v>5</v>
          </cell>
          <cell r="T31">
            <v>5</v>
          </cell>
          <cell r="U31">
            <v>5</v>
          </cell>
          <cell r="V31">
            <v>5</v>
          </cell>
          <cell r="W31">
            <v>5</v>
          </cell>
        </row>
        <row r="32">
          <cell r="Q32">
            <v>10</v>
          </cell>
          <cell r="R32" t="str">
            <v>ASIS</v>
          </cell>
          <cell r="S32">
            <v>5</v>
          </cell>
          <cell r="T32">
            <v>5</v>
          </cell>
          <cell r="U32">
            <v>5</v>
          </cell>
          <cell r="V32">
            <v>5</v>
          </cell>
          <cell r="W32">
            <v>5</v>
          </cell>
        </row>
        <row r="33">
          <cell r="Q33">
            <v>10</v>
          </cell>
          <cell r="R33" t="str">
            <v>ASIS</v>
          </cell>
          <cell r="S33">
            <v>5</v>
          </cell>
          <cell r="T33">
            <v>5</v>
          </cell>
          <cell r="U33">
            <v>5</v>
          </cell>
          <cell r="V33">
            <v>5</v>
          </cell>
          <cell r="W33">
            <v>5</v>
          </cell>
        </row>
        <row r="34">
          <cell r="Q34">
            <v>10</v>
          </cell>
          <cell r="R34" t="str">
            <v>MANT</v>
          </cell>
          <cell r="S34">
            <v>3</v>
          </cell>
          <cell r="T34">
            <v>4</v>
          </cell>
          <cell r="U34">
            <v>5</v>
          </cell>
          <cell r="V34">
            <v>4</v>
          </cell>
          <cell r="W34">
            <v>5</v>
          </cell>
        </row>
        <row r="35">
          <cell r="Q35">
            <v>10</v>
          </cell>
          <cell r="R35" t="str">
            <v>ASIS</v>
          </cell>
          <cell r="S35">
            <v>3</v>
          </cell>
          <cell r="T35">
            <v>4</v>
          </cell>
          <cell r="U35">
            <v>5</v>
          </cell>
          <cell r="V35">
            <v>4</v>
          </cell>
          <cell r="W35">
            <v>5</v>
          </cell>
        </row>
        <row r="36">
          <cell r="Q36">
            <v>10</v>
          </cell>
          <cell r="R36" t="str">
            <v>ASIS</v>
          </cell>
          <cell r="S36">
            <v>5</v>
          </cell>
          <cell r="T36">
            <v>5</v>
          </cell>
          <cell r="U36">
            <v>5</v>
          </cell>
          <cell r="V36">
            <v>5</v>
          </cell>
          <cell r="W36">
            <v>5</v>
          </cell>
        </row>
        <row r="37">
          <cell r="Q37">
            <v>10</v>
          </cell>
          <cell r="R37" t="str">
            <v>ASIS</v>
          </cell>
          <cell r="S37">
            <v>5</v>
          </cell>
          <cell r="T37">
            <v>5</v>
          </cell>
          <cell r="U37">
            <v>5</v>
          </cell>
          <cell r="V37">
            <v>5</v>
          </cell>
          <cell r="W37">
            <v>5</v>
          </cell>
        </row>
        <row r="38">
          <cell r="Q38">
            <v>10</v>
          </cell>
          <cell r="R38" t="str">
            <v>ASIS</v>
          </cell>
          <cell r="S38">
            <v>5</v>
          </cell>
          <cell r="T38">
            <v>5</v>
          </cell>
          <cell r="U38">
            <v>5</v>
          </cell>
          <cell r="V38">
            <v>5</v>
          </cell>
          <cell r="W38">
            <v>5</v>
          </cell>
        </row>
        <row r="39">
          <cell r="Q39">
            <v>10</v>
          </cell>
          <cell r="R39" t="str">
            <v>MANT</v>
          </cell>
          <cell r="S39">
            <v>5</v>
          </cell>
          <cell r="T39">
            <v>5</v>
          </cell>
          <cell r="U39">
            <v>5</v>
          </cell>
          <cell r="V39">
            <v>5</v>
          </cell>
          <cell r="W39">
            <v>5</v>
          </cell>
        </row>
        <row r="40">
          <cell r="Q40">
            <v>10</v>
          </cell>
          <cell r="R40" t="str">
            <v>MANT</v>
          </cell>
          <cell r="S40">
            <v>5</v>
          </cell>
          <cell r="T40">
            <v>5</v>
          </cell>
          <cell r="U40">
            <v>5</v>
          </cell>
          <cell r="V40">
            <v>5</v>
          </cell>
          <cell r="W40">
            <v>5</v>
          </cell>
        </row>
        <row r="41">
          <cell r="Q41">
            <v>10</v>
          </cell>
          <cell r="R41" t="str">
            <v>MANT</v>
          </cell>
          <cell r="S41">
            <v>5</v>
          </cell>
          <cell r="T41">
            <v>5</v>
          </cell>
          <cell r="U41">
            <v>5</v>
          </cell>
          <cell r="V41">
            <v>5</v>
          </cell>
          <cell r="W41">
            <v>5</v>
          </cell>
        </row>
        <row r="42">
          <cell r="Q42">
            <v>10</v>
          </cell>
          <cell r="R42" t="str">
            <v>MANT</v>
          </cell>
          <cell r="S42">
            <v>5</v>
          </cell>
          <cell r="T42">
            <v>5</v>
          </cell>
          <cell r="U42">
            <v>5</v>
          </cell>
          <cell r="V42">
            <v>5</v>
          </cell>
          <cell r="W42">
            <v>5</v>
          </cell>
        </row>
        <row r="43">
          <cell r="Q43">
            <v>10</v>
          </cell>
          <cell r="R43" t="str">
            <v>MANT</v>
          </cell>
          <cell r="S43">
            <v>5</v>
          </cell>
          <cell r="T43">
            <v>5</v>
          </cell>
          <cell r="U43">
            <v>5</v>
          </cell>
          <cell r="V43">
            <v>5</v>
          </cell>
          <cell r="W43">
            <v>5</v>
          </cell>
        </row>
        <row r="44">
          <cell r="Q44">
            <v>10</v>
          </cell>
          <cell r="R44" t="str">
            <v>ASIS</v>
          </cell>
          <cell r="S44">
            <v>5</v>
          </cell>
          <cell r="T44">
            <v>5</v>
          </cell>
          <cell r="U44">
            <v>5</v>
          </cell>
          <cell r="V44">
            <v>5</v>
          </cell>
          <cell r="W44">
            <v>5</v>
          </cell>
        </row>
        <row r="45">
          <cell r="Q45">
            <v>10</v>
          </cell>
          <cell r="R45" t="str">
            <v>ASIS</v>
          </cell>
          <cell r="S45">
            <v>5</v>
          </cell>
          <cell r="T45">
            <v>5</v>
          </cell>
          <cell r="U45">
            <v>5</v>
          </cell>
          <cell r="V45">
            <v>5</v>
          </cell>
          <cell r="W45">
            <v>5</v>
          </cell>
        </row>
        <row r="46">
          <cell r="Q46">
            <v>10</v>
          </cell>
          <cell r="R46" t="str">
            <v>SBD</v>
          </cell>
          <cell r="S46">
            <v>5</v>
          </cell>
          <cell r="T46">
            <v>5</v>
          </cell>
          <cell r="U46">
            <v>5</v>
          </cell>
          <cell r="V46">
            <v>5</v>
          </cell>
          <cell r="W46">
            <v>5</v>
          </cell>
        </row>
        <row r="47">
          <cell r="Q47">
            <v>10</v>
          </cell>
          <cell r="R47" t="str">
            <v>DESS</v>
          </cell>
          <cell r="S47">
            <v>5</v>
          </cell>
          <cell r="T47">
            <v>5</v>
          </cell>
          <cell r="U47">
            <v>5</v>
          </cell>
          <cell r="V47">
            <v>5</v>
          </cell>
          <cell r="W47">
            <v>5</v>
          </cell>
        </row>
        <row r="48">
          <cell r="Q48">
            <v>10</v>
          </cell>
          <cell r="R48" t="str">
            <v>DESS</v>
          </cell>
          <cell r="S48">
            <v>5</v>
          </cell>
          <cell r="T48">
            <v>5</v>
          </cell>
          <cell r="U48">
            <v>5</v>
          </cell>
          <cell r="V48">
            <v>5</v>
          </cell>
          <cell r="W48">
            <v>5</v>
          </cell>
        </row>
        <row r="49">
          <cell r="Q49">
            <v>11</v>
          </cell>
          <cell r="R49" t="str">
            <v>DESS</v>
          </cell>
          <cell r="S49">
            <v>5</v>
          </cell>
          <cell r="T49">
            <v>5</v>
          </cell>
          <cell r="U49">
            <v>5</v>
          </cell>
          <cell r="V49">
            <v>5</v>
          </cell>
          <cell r="W49">
            <v>5</v>
          </cell>
        </row>
        <row r="50">
          <cell r="Q50">
            <v>11</v>
          </cell>
          <cell r="R50" t="str">
            <v>DESS</v>
          </cell>
          <cell r="S50">
            <v>5</v>
          </cell>
          <cell r="T50">
            <v>5</v>
          </cell>
          <cell r="U50">
            <v>5</v>
          </cell>
          <cell r="V50">
            <v>5</v>
          </cell>
          <cell r="W50">
            <v>5</v>
          </cell>
        </row>
        <row r="51">
          <cell r="Q51">
            <v>11</v>
          </cell>
          <cell r="R51" t="str">
            <v>DESS</v>
          </cell>
          <cell r="S51">
            <v>5</v>
          </cell>
          <cell r="T51">
            <v>5</v>
          </cell>
          <cell r="U51">
            <v>5</v>
          </cell>
          <cell r="V51">
            <v>5</v>
          </cell>
          <cell r="W51">
            <v>5</v>
          </cell>
        </row>
        <row r="52">
          <cell r="Q52">
            <v>12</v>
          </cell>
          <cell r="R52" t="str">
            <v>DESS</v>
          </cell>
          <cell r="S52">
            <v>5</v>
          </cell>
          <cell r="T52">
            <v>5</v>
          </cell>
          <cell r="U52">
            <v>5</v>
          </cell>
          <cell r="V52">
            <v>5</v>
          </cell>
          <cell r="W52">
            <v>5</v>
          </cell>
        </row>
        <row r="53">
          <cell r="Q53">
            <v>12</v>
          </cell>
          <cell r="R53" t="str">
            <v>DESS</v>
          </cell>
          <cell r="S53">
            <v>5</v>
          </cell>
          <cell r="T53">
            <v>5</v>
          </cell>
          <cell r="U53">
            <v>5</v>
          </cell>
          <cell r="V53">
            <v>5</v>
          </cell>
          <cell r="W53">
            <v>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gest.financiera"/>
      <sheetName val="datos-presupuesto"/>
    </sheetNames>
    <sheetDataSet>
      <sheetData sheetId="0"/>
      <sheetData sheetId="1">
        <row r="12">
          <cell r="B12">
            <v>14455886196</v>
          </cell>
          <cell r="C12">
            <v>1808204689</v>
          </cell>
          <cell r="D12">
            <v>441185307</v>
          </cell>
        </row>
        <row r="21">
          <cell r="B21">
            <v>14455886196</v>
          </cell>
          <cell r="C21">
            <v>2529371250</v>
          </cell>
          <cell r="D21">
            <v>1141997824</v>
          </cell>
        </row>
        <row r="30">
          <cell r="B30">
            <v>14455886196</v>
          </cell>
          <cell r="C30">
            <v>3728610520</v>
          </cell>
          <cell r="D30">
            <v>2034959798</v>
          </cell>
        </row>
        <row r="40">
          <cell r="B40">
            <v>15206097001</v>
          </cell>
          <cell r="C40">
            <v>4829733718</v>
          </cell>
          <cell r="D40">
            <v>2969252629</v>
          </cell>
        </row>
        <row r="50">
          <cell r="B50">
            <v>15206097001</v>
          </cell>
          <cell r="C50">
            <v>5984712267</v>
          </cell>
          <cell r="D50">
            <v>4122778151</v>
          </cell>
        </row>
        <row r="60">
          <cell r="B60">
            <v>15206097001</v>
          </cell>
          <cell r="C60">
            <v>7691043101</v>
          </cell>
          <cell r="D60">
            <v>5168637176</v>
          </cell>
        </row>
        <row r="69">
          <cell r="B69">
            <v>15206097001</v>
          </cell>
          <cell r="C69">
            <v>9094989015</v>
          </cell>
          <cell r="D69">
            <v>6595526437</v>
          </cell>
        </row>
        <row r="78">
          <cell r="B78">
            <v>15206097001</v>
          </cell>
          <cell r="C78">
            <v>10296492132</v>
          </cell>
          <cell r="D78">
            <v>7918241166</v>
          </cell>
        </row>
        <row r="87">
          <cell r="E87">
            <v>0.73166722264551731</v>
          </cell>
          <cell r="F87">
            <v>0.80895945732189123</v>
          </cell>
        </row>
        <row r="97">
          <cell r="E97">
            <v>0.79463203419032302</v>
          </cell>
          <cell r="F97">
            <v>0.85484089372686312</v>
          </cell>
        </row>
        <row r="107">
          <cell r="E107">
            <v>0.85718142014043996</v>
          </cell>
          <cell r="F107">
            <v>0.89743224386985065</v>
          </cell>
        </row>
        <row r="117">
          <cell r="E117">
            <v>0.96992506076904816</v>
          </cell>
          <cell r="F117">
            <v>0.93723803801992711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23"/>
  <sheetViews>
    <sheetView zoomScale="80" zoomScaleNormal="80" workbookViewId="0">
      <selection activeCell="I12" sqref="I12"/>
    </sheetView>
  </sheetViews>
  <sheetFormatPr baseColWidth="10" defaultColWidth="6.7109375" defaultRowHeight="12.75" x14ac:dyDescent="0.2"/>
  <cols>
    <col min="1" max="1" width="3.7109375" style="2" customWidth="1"/>
    <col min="2" max="2" width="5" style="2" customWidth="1"/>
    <col min="3" max="5" width="4.7109375" style="2" customWidth="1"/>
    <col min="6" max="6" width="19" style="2" customWidth="1"/>
    <col min="7" max="7" width="34.85546875" style="2" customWidth="1"/>
    <col min="8" max="8" width="26.28515625" style="2" customWidth="1"/>
    <col min="9" max="9" width="13.7109375" style="2" customWidth="1"/>
    <col min="10" max="10" width="11.140625" style="24" customWidth="1"/>
    <col min="11" max="11" width="6.140625" style="2" customWidth="1"/>
    <col min="12" max="12" width="8.140625" style="2" customWidth="1"/>
    <col min="13" max="13" width="9.5703125" style="2" customWidth="1"/>
    <col min="14" max="14" width="21.42578125" style="2" customWidth="1"/>
    <col min="15" max="15" width="15.42578125" style="2" customWidth="1"/>
    <col min="16" max="17" width="6.7109375" style="2"/>
    <col min="18" max="18" width="7.85546875" style="2" customWidth="1"/>
    <col min="19" max="29" width="6.7109375" style="2"/>
    <col min="30" max="30" width="8" style="2" customWidth="1"/>
    <col min="31" max="39" width="6.7109375" style="2"/>
    <col min="40" max="53" width="6.7109375" style="1"/>
    <col min="54" max="256" width="6.7109375" style="2"/>
    <col min="257" max="257" width="3.7109375" style="2" customWidth="1"/>
    <col min="258" max="258" width="5" style="2" customWidth="1"/>
    <col min="259" max="261" width="4.7109375" style="2" customWidth="1"/>
    <col min="262" max="262" width="19" style="2" customWidth="1"/>
    <col min="263" max="263" width="34.85546875" style="2" customWidth="1"/>
    <col min="264" max="264" width="26.28515625" style="2" customWidth="1"/>
    <col min="265" max="265" width="13.7109375" style="2" customWidth="1"/>
    <col min="266" max="266" width="11.140625" style="2" customWidth="1"/>
    <col min="267" max="267" width="6.140625" style="2" customWidth="1"/>
    <col min="268" max="268" width="8.140625" style="2" customWidth="1"/>
    <col min="269" max="269" width="9.5703125" style="2" customWidth="1"/>
    <col min="270" max="270" width="21.42578125" style="2" customWidth="1"/>
    <col min="271" max="271" width="15.42578125" style="2" customWidth="1"/>
    <col min="272" max="273" width="6.7109375" style="2"/>
    <col min="274" max="274" width="7.85546875" style="2" customWidth="1"/>
    <col min="275" max="285" width="6.7109375" style="2"/>
    <col min="286" max="286" width="8" style="2" customWidth="1"/>
    <col min="287" max="512" width="6.7109375" style="2"/>
    <col min="513" max="513" width="3.7109375" style="2" customWidth="1"/>
    <col min="514" max="514" width="5" style="2" customWidth="1"/>
    <col min="515" max="517" width="4.7109375" style="2" customWidth="1"/>
    <col min="518" max="518" width="19" style="2" customWidth="1"/>
    <col min="519" max="519" width="34.85546875" style="2" customWidth="1"/>
    <col min="520" max="520" width="26.28515625" style="2" customWidth="1"/>
    <col min="521" max="521" width="13.7109375" style="2" customWidth="1"/>
    <col min="522" max="522" width="11.140625" style="2" customWidth="1"/>
    <col min="523" max="523" width="6.140625" style="2" customWidth="1"/>
    <col min="524" max="524" width="8.140625" style="2" customWidth="1"/>
    <col min="525" max="525" width="9.5703125" style="2" customWidth="1"/>
    <col min="526" max="526" width="21.42578125" style="2" customWidth="1"/>
    <col min="527" max="527" width="15.42578125" style="2" customWidth="1"/>
    <col min="528" max="529" width="6.7109375" style="2"/>
    <col min="530" max="530" width="7.85546875" style="2" customWidth="1"/>
    <col min="531" max="541" width="6.7109375" style="2"/>
    <col min="542" max="542" width="8" style="2" customWidth="1"/>
    <col min="543" max="768" width="6.7109375" style="2"/>
    <col min="769" max="769" width="3.7109375" style="2" customWidth="1"/>
    <col min="770" max="770" width="5" style="2" customWidth="1"/>
    <col min="771" max="773" width="4.7109375" style="2" customWidth="1"/>
    <col min="774" max="774" width="19" style="2" customWidth="1"/>
    <col min="775" max="775" width="34.85546875" style="2" customWidth="1"/>
    <col min="776" max="776" width="26.28515625" style="2" customWidth="1"/>
    <col min="777" max="777" width="13.7109375" style="2" customWidth="1"/>
    <col min="778" max="778" width="11.140625" style="2" customWidth="1"/>
    <col min="779" max="779" width="6.140625" style="2" customWidth="1"/>
    <col min="780" max="780" width="8.140625" style="2" customWidth="1"/>
    <col min="781" max="781" width="9.5703125" style="2" customWidth="1"/>
    <col min="782" max="782" width="21.42578125" style="2" customWidth="1"/>
    <col min="783" max="783" width="15.42578125" style="2" customWidth="1"/>
    <col min="784" max="785" width="6.7109375" style="2"/>
    <col min="786" max="786" width="7.85546875" style="2" customWidth="1"/>
    <col min="787" max="797" width="6.7109375" style="2"/>
    <col min="798" max="798" width="8" style="2" customWidth="1"/>
    <col min="799" max="1024" width="6.7109375" style="2"/>
    <col min="1025" max="1025" width="3.7109375" style="2" customWidth="1"/>
    <col min="1026" max="1026" width="5" style="2" customWidth="1"/>
    <col min="1027" max="1029" width="4.7109375" style="2" customWidth="1"/>
    <col min="1030" max="1030" width="19" style="2" customWidth="1"/>
    <col min="1031" max="1031" width="34.85546875" style="2" customWidth="1"/>
    <col min="1032" max="1032" width="26.28515625" style="2" customWidth="1"/>
    <col min="1033" max="1033" width="13.7109375" style="2" customWidth="1"/>
    <col min="1034" max="1034" width="11.140625" style="2" customWidth="1"/>
    <col min="1035" max="1035" width="6.140625" style="2" customWidth="1"/>
    <col min="1036" max="1036" width="8.140625" style="2" customWidth="1"/>
    <col min="1037" max="1037" width="9.5703125" style="2" customWidth="1"/>
    <col min="1038" max="1038" width="21.42578125" style="2" customWidth="1"/>
    <col min="1039" max="1039" width="15.42578125" style="2" customWidth="1"/>
    <col min="1040" max="1041" width="6.7109375" style="2"/>
    <col min="1042" max="1042" width="7.85546875" style="2" customWidth="1"/>
    <col min="1043" max="1053" width="6.7109375" style="2"/>
    <col min="1054" max="1054" width="8" style="2" customWidth="1"/>
    <col min="1055" max="1280" width="6.7109375" style="2"/>
    <col min="1281" max="1281" width="3.7109375" style="2" customWidth="1"/>
    <col min="1282" max="1282" width="5" style="2" customWidth="1"/>
    <col min="1283" max="1285" width="4.7109375" style="2" customWidth="1"/>
    <col min="1286" max="1286" width="19" style="2" customWidth="1"/>
    <col min="1287" max="1287" width="34.85546875" style="2" customWidth="1"/>
    <col min="1288" max="1288" width="26.28515625" style="2" customWidth="1"/>
    <col min="1289" max="1289" width="13.7109375" style="2" customWidth="1"/>
    <col min="1290" max="1290" width="11.140625" style="2" customWidth="1"/>
    <col min="1291" max="1291" width="6.140625" style="2" customWidth="1"/>
    <col min="1292" max="1292" width="8.140625" style="2" customWidth="1"/>
    <col min="1293" max="1293" width="9.5703125" style="2" customWidth="1"/>
    <col min="1294" max="1294" width="21.42578125" style="2" customWidth="1"/>
    <col min="1295" max="1295" width="15.42578125" style="2" customWidth="1"/>
    <col min="1296" max="1297" width="6.7109375" style="2"/>
    <col min="1298" max="1298" width="7.85546875" style="2" customWidth="1"/>
    <col min="1299" max="1309" width="6.7109375" style="2"/>
    <col min="1310" max="1310" width="8" style="2" customWidth="1"/>
    <col min="1311" max="1536" width="6.7109375" style="2"/>
    <col min="1537" max="1537" width="3.7109375" style="2" customWidth="1"/>
    <col min="1538" max="1538" width="5" style="2" customWidth="1"/>
    <col min="1539" max="1541" width="4.7109375" style="2" customWidth="1"/>
    <col min="1542" max="1542" width="19" style="2" customWidth="1"/>
    <col min="1543" max="1543" width="34.85546875" style="2" customWidth="1"/>
    <col min="1544" max="1544" width="26.28515625" style="2" customWidth="1"/>
    <col min="1545" max="1545" width="13.7109375" style="2" customWidth="1"/>
    <col min="1546" max="1546" width="11.140625" style="2" customWidth="1"/>
    <col min="1547" max="1547" width="6.140625" style="2" customWidth="1"/>
    <col min="1548" max="1548" width="8.140625" style="2" customWidth="1"/>
    <col min="1549" max="1549" width="9.5703125" style="2" customWidth="1"/>
    <col min="1550" max="1550" width="21.42578125" style="2" customWidth="1"/>
    <col min="1551" max="1551" width="15.42578125" style="2" customWidth="1"/>
    <col min="1552" max="1553" width="6.7109375" style="2"/>
    <col min="1554" max="1554" width="7.85546875" style="2" customWidth="1"/>
    <col min="1555" max="1565" width="6.7109375" style="2"/>
    <col min="1566" max="1566" width="8" style="2" customWidth="1"/>
    <col min="1567" max="1792" width="6.7109375" style="2"/>
    <col min="1793" max="1793" width="3.7109375" style="2" customWidth="1"/>
    <col min="1794" max="1794" width="5" style="2" customWidth="1"/>
    <col min="1795" max="1797" width="4.7109375" style="2" customWidth="1"/>
    <col min="1798" max="1798" width="19" style="2" customWidth="1"/>
    <col min="1799" max="1799" width="34.85546875" style="2" customWidth="1"/>
    <col min="1800" max="1800" width="26.28515625" style="2" customWidth="1"/>
    <col min="1801" max="1801" width="13.7109375" style="2" customWidth="1"/>
    <col min="1802" max="1802" width="11.140625" style="2" customWidth="1"/>
    <col min="1803" max="1803" width="6.140625" style="2" customWidth="1"/>
    <col min="1804" max="1804" width="8.140625" style="2" customWidth="1"/>
    <col min="1805" max="1805" width="9.5703125" style="2" customWidth="1"/>
    <col min="1806" max="1806" width="21.42578125" style="2" customWidth="1"/>
    <col min="1807" max="1807" width="15.42578125" style="2" customWidth="1"/>
    <col min="1808" max="1809" width="6.7109375" style="2"/>
    <col min="1810" max="1810" width="7.85546875" style="2" customWidth="1"/>
    <col min="1811" max="1821" width="6.7109375" style="2"/>
    <col min="1822" max="1822" width="8" style="2" customWidth="1"/>
    <col min="1823" max="2048" width="6.7109375" style="2"/>
    <col min="2049" max="2049" width="3.7109375" style="2" customWidth="1"/>
    <col min="2050" max="2050" width="5" style="2" customWidth="1"/>
    <col min="2051" max="2053" width="4.7109375" style="2" customWidth="1"/>
    <col min="2054" max="2054" width="19" style="2" customWidth="1"/>
    <col min="2055" max="2055" width="34.85546875" style="2" customWidth="1"/>
    <col min="2056" max="2056" width="26.28515625" style="2" customWidth="1"/>
    <col min="2057" max="2057" width="13.7109375" style="2" customWidth="1"/>
    <col min="2058" max="2058" width="11.140625" style="2" customWidth="1"/>
    <col min="2059" max="2059" width="6.140625" style="2" customWidth="1"/>
    <col min="2060" max="2060" width="8.140625" style="2" customWidth="1"/>
    <col min="2061" max="2061" width="9.5703125" style="2" customWidth="1"/>
    <col min="2062" max="2062" width="21.42578125" style="2" customWidth="1"/>
    <col min="2063" max="2063" width="15.42578125" style="2" customWidth="1"/>
    <col min="2064" max="2065" width="6.7109375" style="2"/>
    <col min="2066" max="2066" width="7.85546875" style="2" customWidth="1"/>
    <col min="2067" max="2077" width="6.7109375" style="2"/>
    <col min="2078" max="2078" width="8" style="2" customWidth="1"/>
    <col min="2079" max="2304" width="6.7109375" style="2"/>
    <col min="2305" max="2305" width="3.7109375" style="2" customWidth="1"/>
    <col min="2306" max="2306" width="5" style="2" customWidth="1"/>
    <col min="2307" max="2309" width="4.7109375" style="2" customWidth="1"/>
    <col min="2310" max="2310" width="19" style="2" customWidth="1"/>
    <col min="2311" max="2311" width="34.85546875" style="2" customWidth="1"/>
    <col min="2312" max="2312" width="26.28515625" style="2" customWidth="1"/>
    <col min="2313" max="2313" width="13.7109375" style="2" customWidth="1"/>
    <col min="2314" max="2314" width="11.140625" style="2" customWidth="1"/>
    <col min="2315" max="2315" width="6.140625" style="2" customWidth="1"/>
    <col min="2316" max="2316" width="8.140625" style="2" customWidth="1"/>
    <col min="2317" max="2317" width="9.5703125" style="2" customWidth="1"/>
    <col min="2318" max="2318" width="21.42578125" style="2" customWidth="1"/>
    <col min="2319" max="2319" width="15.42578125" style="2" customWidth="1"/>
    <col min="2320" max="2321" width="6.7109375" style="2"/>
    <col min="2322" max="2322" width="7.85546875" style="2" customWidth="1"/>
    <col min="2323" max="2333" width="6.7109375" style="2"/>
    <col min="2334" max="2334" width="8" style="2" customWidth="1"/>
    <col min="2335" max="2560" width="6.7109375" style="2"/>
    <col min="2561" max="2561" width="3.7109375" style="2" customWidth="1"/>
    <col min="2562" max="2562" width="5" style="2" customWidth="1"/>
    <col min="2563" max="2565" width="4.7109375" style="2" customWidth="1"/>
    <col min="2566" max="2566" width="19" style="2" customWidth="1"/>
    <col min="2567" max="2567" width="34.85546875" style="2" customWidth="1"/>
    <col min="2568" max="2568" width="26.28515625" style="2" customWidth="1"/>
    <col min="2569" max="2569" width="13.7109375" style="2" customWidth="1"/>
    <col min="2570" max="2570" width="11.140625" style="2" customWidth="1"/>
    <col min="2571" max="2571" width="6.140625" style="2" customWidth="1"/>
    <col min="2572" max="2572" width="8.140625" style="2" customWidth="1"/>
    <col min="2573" max="2573" width="9.5703125" style="2" customWidth="1"/>
    <col min="2574" max="2574" width="21.42578125" style="2" customWidth="1"/>
    <col min="2575" max="2575" width="15.42578125" style="2" customWidth="1"/>
    <col min="2576" max="2577" width="6.7109375" style="2"/>
    <col min="2578" max="2578" width="7.85546875" style="2" customWidth="1"/>
    <col min="2579" max="2589" width="6.7109375" style="2"/>
    <col min="2590" max="2590" width="8" style="2" customWidth="1"/>
    <col min="2591" max="2816" width="6.7109375" style="2"/>
    <col min="2817" max="2817" width="3.7109375" style="2" customWidth="1"/>
    <col min="2818" max="2818" width="5" style="2" customWidth="1"/>
    <col min="2819" max="2821" width="4.7109375" style="2" customWidth="1"/>
    <col min="2822" max="2822" width="19" style="2" customWidth="1"/>
    <col min="2823" max="2823" width="34.85546875" style="2" customWidth="1"/>
    <col min="2824" max="2824" width="26.28515625" style="2" customWidth="1"/>
    <col min="2825" max="2825" width="13.7109375" style="2" customWidth="1"/>
    <col min="2826" max="2826" width="11.140625" style="2" customWidth="1"/>
    <col min="2827" max="2827" width="6.140625" style="2" customWidth="1"/>
    <col min="2828" max="2828" width="8.140625" style="2" customWidth="1"/>
    <col min="2829" max="2829" width="9.5703125" style="2" customWidth="1"/>
    <col min="2830" max="2830" width="21.42578125" style="2" customWidth="1"/>
    <col min="2831" max="2831" width="15.42578125" style="2" customWidth="1"/>
    <col min="2832" max="2833" width="6.7109375" style="2"/>
    <col min="2834" max="2834" width="7.85546875" style="2" customWidth="1"/>
    <col min="2835" max="2845" width="6.7109375" style="2"/>
    <col min="2846" max="2846" width="8" style="2" customWidth="1"/>
    <col min="2847" max="3072" width="6.7109375" style="2"/>
    <col min="3073" max="3073" width="3.7109375" style="2" customWidth="1"/>
    <col min="3074" max="3074" width="5" style="2" customWidth="1"/>
    <col min="3075" max="3077" width="4.7109375" style="2" customWidth="1"/>
    <col min="3078" max="3078" width="19" style="2" customWidth="1"/>
    <col min="3079" max="3079" width="34.85546875" style="2" customWidth="1"/>
    <col min="3080" max="3080" width="26.28515625" style="2" customWidth="1"/>
    <col min="3081" max="3081" width="13.7109375" style="2" customWidth="1"/>
    <col min="3082" max="3082" width="11.140625" style="2" customWidth="1"/>
    <col min="3083" max="3083" width="6.140625" style="2" customWidth="1"/>
    <col min="3084" max="3084" width="8.140625" style="2" customWidth="1"/>
    <col min="3085" max="3085" width="9.5703125" style="2" customWidth="1"/>
    <col min="3086" max="3086" width="21.42578125" style="2" customWidth="1"/>
    <col min="3087" max="3087" width="15.42578125" style="2" customWidth="1"/>
    <col min="3088" max="3089" width="6.7109375" style="2"/>
    <col min="3090" max="3090" width="7.85546875" style="2" customWidth="1"/>
    <col min="3091" max="3101" width="6.7109375" style="2"/>
    <col min="3102" max="3102" width="8" style="2" customWidth="1"/>
    <col min="3103" max="3328" width="6.7109375" style="2"/>
    <col min="3329" max="3329" width="3.7109375" style="2" customWidth="1"/>
    <col min="3330" max="3330" width="5" style="2" customWidth="1"/>
    <col min="3331" max="3333" width="4.7109375" style="2" customWidth="1"/>
    <col min="3334" max="3334" width="19" style="2" customWidth="1"/>
    <col min="3335" max="3335" width="34.85546875" style="2" customWidth="1"/>
    <col min="3336" max="3336" width="26.28515625" style="2" customWidth="1"/>
    <col min="3337" max="3337" width="13.7109375" style="2" customWidth="1"/>
    <col min="3338" max="3338" width="11.140625" style="2" customWidth="1"/>
    <col min="3339" max="3339" width="6.140625" style="2" customWidth="1"/>
    <col min="3340" max="3340" width="8.140625" style="2" customWidth="1"/>
    <col min="3341" max="3341" width="9.5703125" style="2" customWidth="1"/>
    <col min="3342" max="3342" width="21.42578125" style="2" customWidth="1"/>
    <col min="3343" max="3343" width="15.42578125" style="2" customWidth="1"/>
    <col min="3344" max="3345" width="6.7109375" style="2"/>
    <col min="3346" max="3346" width="7.85546875" style="2" customWidth="1"/>
    <col min="3347" max="3357" width="6.7109375" style="2"/>
    <col min="3358" max="3358" width="8" style="2" customWidth="1"/>
    <col min="3359" max="3584" width="6.7109375" style="2"/>
    <col min="3585" max="3585" width="3.7109375" style="2" customWidth="1"/>
    <col min="3586" max="3586" width="5" style="2" customWidth="1"/>
    <col min="3587" max="3589" width="4.7109375" style="2" customWidth="1"/>
    <col min="3590" max="3590" width="19" style="2" customWidth="1"/>
    <col min="3591" max="3591" width="34.85546875" style="2" customWidth="1"/>
    <col min="3592" max="3592" width="26.28515625" style="2" customWidth="1"/>
    <col min="3593" max="3593" width="13.7109375" style="2" customWidth="1"/>
    <col min="3594" max="3594" width="11.140625" style="2" customWidth="1"/>
    <col min="3595" max="3595" width="6.140625" style="2" customWidth="1"/>
    <col min="3596" max="3596" width="8.140625" style="2" customWidth="1"/>
    <col min="3597" max="3597" width="9.5703125" style="2" customWidth="1"/>
    <col min="3598" max="3598" width="21.42578125" style="2" customWidth="1"/>
    <col min="3599" max="3599" width="15.42578125" style="2" customWidth="1"/>
    <col min="3600" max="3601" width="6.7109375" style="2"/>
    <col min="3602" max="3602" width="7.85546875" style="2" customWidth="1"/>
    <col min="3603" max="3613" width="6.7109375" style="2"/>
    <col min="3614" max="3614" width="8" style="2" customWidth="1"/>
    <col min="3615" max="3840" width="6.7109375" style="2"/>
    <col min="3841" max="3841" width="3.7109375" style="2" customWidth="1"/>
    <col min="3842" max="3842" width="5" style="2" customWidth="1"/>
    <col min="3843" max="3845" width="4.7109375" style="2" customWidth="1"/>
    <col min="3846" max="3846" width="19" style="2" customWidth="1"/>
    <col min="3847" max="3847" width="34.85546875" style="2" customWidth="1"/>
    <col min="3848" max="3848" width="26.28515625" style="2" customWidth="1"/>
    <col min="3849" max="3849" width="13.7109375" style="2" customWidth="1"/>
    <col min="3850" max="3850" width="11.140625" style="2" customWidth="1"/>
    <col min="3851" max="3851" width="6.140625" style="2" customWidth="1"/>
    <col min="3852" max="3852" width="8.140625" style="2" customWidth="1"/>
    <col min="3853" max="3853" width="9.5703125" style="2" customWidth="1"/>
    <col min="3854" max="3854" width="21.42578125" style="2" customWidth="1"/>
    <col min="3855" max="3855" width="15.42578125" style="2" customWidth="1"/>
    <col min="3856" max="3857" width="6.7109375" style="2"/>
    <col min="3858" max="3858" width="7.85546875" style="2" customWidth="1"/>
    <col min="3859" max="3869" width="6.7109375" style="2"/>
    <col min="3870" max="3870" width="8" style="2" customWidth="1"/>
    <col min="3871" max="4096" width="6.7109375" style="2"/>
    <col min="4097" max="4097" width="3.7109375" style="2" customWidth="1"/>
    <col min="4098" max="4098" width="5" style="2" customWidth="1"/>
    <col min="4099" max="4101" width="4.7109375" style="2" customWidth="1"/>
    <col min="4102" max="4102" width="19" style="2" customWidth="1"/>
    <col min="4103" max="4103" width="34.85546875" style="2" customWidth="1"/>
    <col min="4104" max="4104" width="26.28515625" style="2" customWidth="1"/>
    <col min="4105" max="4105" width="13.7109375" style="2" customWidth="1"/>
    <col min="4106" max="4106" width="11.140625" style="2" customWidth="1"/>
    <col min="4107" max="4107" width="6.140625" style="2" customWidth="1"/>
    <col min="4108" max="4108" width="8.140625" style="2" customWidth="1"/>
    <col min="4109" max="4109" width="9.5703125" style="2" customWidth="1"/>
    <col min="4110" max="4110" width="21.42578125" style="2" customWidth="1"/>
    <col min="4111" max="4111" width="15.42578125" style="2" customWidth="1"/>
    <col min="4112" max="4113" width="6.7109375" style="2"/>
    <col min="4114" max="4114" width="7.85546875" style="2" customWidth="1"/>
    <col min="4115" max="4125" width="6.7109375" style="2"/>
    <col min="4126" max="4126" width="8" style="2" customWidth="1"/>
    <col min="4127" max="4352" width="6.7109375" style="2"/>
    <col min="4353" max="4353" width="3.7109375" style="2" customWidth="1"/>
    <col min="4354" max="4354" width="5" style="2" customWidth="1"/>
    <col min="4355" max="4357" width="4.7109375" style="2" customWidth="1"/>
    <col min="4358" max="4358" width="19" style="2" customWidth="1"/>
    <col min="4359" max="4359" width="34.85546875" style="2" customWidth="1"/>
    <col min="4360" max="4360" width="26.28515625" style="2" customWidth="1"/>
    <col min="4361" max="4361" width="13.7109375" style="2" customWidth="1"/>
    <col min="4362" max="4362" width="11.140625" style="2" customWidth="1"/>
    <col min="4363" max="4363" width="6.140625" style="2" customWidth="1"/>
    <col min="4364" max="4364" width="8.140625" style="2" customWidth="1"/>
    <col min="4365" max="4365" width="9.5703125" style="2" customWidth="1"/>
    <col min="4366" max="4366" width="21.42578125" style="2" customWidth="1"/>
    <col min="4367" max="4367" width="15.42578125" style="2" customWidth="1"/>
    <col min="4368" max="4369" width="6.7109375" style="2"/>
    <col min="4370" max="4370" width="7.85546875" style="2" customWidth="1"/>
    <col min="4371" max="4381" width="6.7109375" style="2"/>
    <col min="4382" max="4382" width="8" style="2" customWidth="1"/>
    <col min="4383" max="4608" width="6.7109375" style="2"/>
    <col min="4609" max="4609" width="3.7109375" style="2" customWidth="1"/>
    <col min="4610" max="4610" width="5" style="2" customWidth="1"/>
    <col min="4611" max="4613" width="4.7109375" style="2" customWidth="1"/>
    <col min="4614" max="4614" width="19" style="2" customWidth="1"/>
    <col min="4615" max="4615" width="34.85546875" style="2" customWidth="1"/>
    <col min="4616" max="4616" width="26.28515625" style="2" customWidth="1"/>
    <col min="4617" max="4617" width="13.7109375" style="2" customWidth="1"/>
    <col min="4618" max="4618" width="11.140625" style="2" customWidth="1"/>
    <col min="4619" max="4619" width="6.140625" style="2" customWidth="1"/>
    <col min="4620" max="4620" width="8.140625" style="2" customWidth="1"/>
    <col min="4621" max="4621" width="9.5703125" style="2" customWidth="1"/>
    <col min="4622" max="4622" width="21.42578125" style="2" customWidth="1"/>
    <col min="4623" max="4623" width="15.42578125" style="2" customWidth="1"/>
    <col min="4624" max="4625" width="6.7109375" style="2"/>
    <col min="4626" max="4626" width="7.85546875" style="2" customWidth="1"/>
    <col min="4627" max="4637" width="6.7109375" style="2"/>
    <col min="4638" max="4638" width="8" style="2" customWidth="1"/>
    <col min="4639" max="4864" width="6.7109375" style="2"/>
    <col min="4865" max="4865" width="3.7109375" style="2" customWidth="1"/>
    <col min="4866" max="4866" width="5" style="2" customWidth="1"/>
    <col min="4867" max="4869" width="4.7109375" style="2" customWidth="1"/>
    <col min="4870" max="4870" width="19" style="2" customWidth="1"/>
    <col min="4871" max="4871" width="34.85546875" style="2" customWidth="1"/>
    <col min="4872" max="4872" width="26.28515625" style="2" customWidth="1"/>
    <col min="4873" max="4873" width="13.7109375" style="2" customWidth="1"/>
    <col min="4874" max="4874" width="11.140625" style="2" customWidth="1"/>
    <col min="4875" max="4875" width="6.140625" style="2" customWidth="1"/>
    <col min="4876" max="4876" width="8.140625" style="2" customWidth="1"/>
    <col min="4877" max="4877" width="9.5703125" style="2" customWidth="1"/>
    <col min="4878" max="4878" width="21.42578125" style="2" customWidth="1"/>
    <col min="4879" max="4879" width="15.42578125" style="2" customWidth="1"/>
    <col min="4880" max="4881" width="6.7109375" style="2"/>
    <col min="4882" max="4882" width="7.85546875" style="2" customWidth="1"/>
    <col min="4883" max="4893" width="6.7109375" style="2"/>
    <col min="4894" max="4894" width="8" style="2" customWidth="1"/>
    <col min="4895" max="5120" width="6.7109375" style="2"/>
    <col min="5121" max="5121" width="3.7109375" style="2" customWidth="1"/>
    <col min="5122" max="5122" width="5" style="2" customWidth="1"/>
    <col min="5123" max="5125" width="4.7109375" style="2" customWidth="1"/>
    <col min="5126" max="5126" width="19" style="2" customWidth="1"/>
    <col min="5127" max="5127" width="34.85546875" style="2" customWidth="1"/>
    <col min="5128" max="5128" width="26.28515625" style="2" customWidth="1"/>
    <col min="5129" max="5129" width="13.7109375" style="2" customWidth="1"/>
    <col min="5130" max="5130" width="11.140625" style="2" customWidth="1"/>
    <col min="5131" max="5131" width="6.140625" style="2" customWidth="1"/>
    <col min="5132" max="5132" width="8.140625" style="2" customWidth="1"/>
    <col min="5133" max="5133" width="9.5703125" style="2" customWidth="1"/>
    <col min="5134" max="5134" width="21.42578125" style="2" customWidth="1"/>
    <col min="5135" max="5135" width="15.42578125" style="2" customWidth="1"/>
    <col min="5136" max="5137" width="6.7109375" style="2"/>
    <col min="5138" max="5138" width="7.85546875" style="2" customWidth="1"/>
    <col min="5139" max="5149" width="6.7109375" style="2"/>
    <col min="5150" max="5150" width="8" style="2" customWidth="1"/>
    <col min="5151" max="5376" width="6.7109375" style="2"/>
    <col min="5377" max="5377" width="3.7109375" style="2" customWidth="1"/>
    <col min="5378" max="5378" width="5" style="2" customWidth="1"/>
    <col min="5379" max="5381" width="4.7109375" style="2" customWidth="1"/>
    <col min="5382" max="5382" width="19" style="2" customWidth="1"/>
    <col min="5383" max="5383" width="34.85546875" style="2" customWidth="1"/>
    <col min="5384" max="5384" width="26.28515625" style="2" customWidth="1"/>
    <col min="5385" max="5385" width="13.7109375" style="2" customWidth="1"/>
    <col min="5386" max="5386" width="11.140625" style="2" customWidth="1"/>
    <col min="5387" max="5387" width="6.140625" style="2" customWidth="1"/>
    <col min="5388" max="5388" width="8.140625" style="2" customWidth="1"/>
    <col min="5389" max="5389" width="9.5703125" style="2" customWidth="1"/>
    <col min="5390" max="5390" width="21.42578125" style="2" customWidth="1"/>
    <col min="5391" max="5391" width="15.42578125" style="2" customWidth="1"/>
    <col min="5392" max="5393" width="6.7109375" style="2"/>
    <col min="5394" max="5394" width="7.85546875" style="2" customWidth="1"/>
    <col min="5395" max="5405" width="6.7109375" style="2"/>
    <col min="5406" max="5406" width="8" style="2" customWidth="1"/>
    <col min="5407" max="5632" width="6.7109375" style="2"/>
    <col min="5633" max="5633" width="3.7109375" style="2" customWidth="1"/>
    <col min="5634" max="5634" width="5" style="2" customWidth="1"/>
    <col min="5635" max="5637" width="4.7109375" style="2" customWidth="1"/>
    <col min="5638" max="5638" width="19" style="2" customWidth="1"/>
    <col min="5639" max="5639" width="34.85546875" style="2" customWidth="1"/>
    <col min="5640" max="5640" width="26.28515625" style="2" customWidth="1"/>
    <col min="5641" max="5641" width="13.7109375" style="2" customWidth="1"/>
    <col min="5642" max="5642" width="11.140625" style="2" customWidth="1"/>
    <col min="5643" max="5643" width="6.140625" style="2" customWidth="1"/>
    <col min="5644" max="5644" width="8.140625" style="2" customWidth="1"/>
    <col min="5645" max="5645" width="9.5703125" style="2" customWidth="1"/>
    <col min="5646" max="5646" width="21.42578125" style="2" customWidth="1"/>
    <col min="5647" max="5647" width="15.42578125" style="2" customWidth="1"/>
    <col min="5648" max="5649" width="6.7109375" style="2"/>
    <col min="5650" max="5650" width="7.85546875" style="2" customWidth="1"/>
    <col min="5651" max="5661" width="6.7109375" style="2"/>
    <col min="5662" max="5662" width="8" style="2" customWidth="1"/>
    <col min="5663" max="5888" width="6.7109375" style="2"/>
    <col min="5889" max="5889" width="3.7109375" style="2" customWidth="1"/>
    <col min="5890" max="5890" width="5" style="2" customWidth="1"/>
    <col min="5891" max="5893" width="4.7109375" style="2" customWidth="1"/>
    <col min="5894" max="5894" width="19" style="2" customWidth="1"/>
    <col min="5895" max="5895" width="34.85546875" style="2" customWidth="1"/>
    <col min="5896" max="5896" width="26.28515625" style="2" customWidth="1"/>
    <col min="5897" max="5897" width="13.7109375" style="2" customWidth="1"/>
    <col min="5898" max="5898" width="11.140625" style="2" customWidth="1"/>
    <col min="5899" max="5899" width="6.140625" style="2" customWidth="1"/>
    <col min="5900" max="5900" width="8.140625" style="2" customWidth="1"/>
    <col min="5901" max="5901" width="9.5703125" style="2" customWidth="1"/>
    <col min="5902" max="5902" width="21.42578125" style="2" customWidth="1"/>
    <col min="5903" max="5903" width="15.42578125" style="2" customWidth="1"/>
    <col min="5904" max="5905" width="6.7109375" style="2"/>
    <col min="5906" max="5906" width="7.85546875" style="2" customWidth="1"/>
    <col min="5907" max="5917" width="6.7109375" style="2"/>
    <col min="5918" max="5918" width="8" style="2" customWidth="1"/>
    <col min="5919" max="6144" width="6.7109375" style="2"/>
    <col min="6145" max="6145" width="3.7109375" style="2" customWidth="1"/>
    <col min="6146" max="6146" width="5" style="2" customWidth="1"/>
    <col min="6147" max="6149" width="4.7109375" style="2" customWidth="1"/>
    <col min="6150" max="6150" width="19" style="2" customWidth="1"/>
    <col min="6151" max="6151" width="34.85546875" style="2" customWidth="1"/>
    <col min="6152" max="6152" width="26.28515625" style="2" customWidth="1"/>
    <col min="6153" max="6153" width="13.7109375" style="2" customWidth="1"/>
    <col min="6154" max="6154" width="11.140625" style="2" customWidth="1"/>
    <col min="6155" max="6155" width="6.140625" style="2" customWidth="1"/>
    <col min="6156" max="6156" width="8.140625" style="2" customWidth="1"/>
    <col min="6157" max="6157" width="9.5703125" style="2" customWidth="1"/>
    <col min="6158" max="6158" width="21.42578125" style="2" customWidth="1"/>
    <col min="6159" max="6159" width="15.42578125" style="2" customWidth="1"/>
    <col min="6160" max="6161" width="6.7109375" style="2"/>
    <col min="6162" max="6162" width="7.85546875" style="2" customWidth="1"/>
    <col min="6163" max="6173" width="6.7109375" style="2"/>
    <col min="6174" max="6174" width="8" style="2" customWidth="1"/>
    <col min="6175" max="6400" width="6.7109375" style="2"/>
    <col min="6401" max="6401" width="3.7109375" style="2" customWidth="1"/>
    <col min="6402" max="6402" width="5" style="2" customWidth="1"/>
    <col min="6403" max="6405" width="4.7109375" style="2" customWidth="1"/>
    <col min="6406" max="6406" width="19" style="2" customWidth="1"/>
    <col min="6407" max="6407" width="34.85546875" style="2" customWidth="1"/>
    <col min="6408" max="6408" width="26.28515625" style="2" customWidth="1"/>
    <col min="6409" max="6409" width="13.7109375" style="2" customWidth="1"/>
    <col min="6410" max="6410" width="11.140625" style="2" customWidth="1"/>
    <col min="6411" max="6411" width="6.140625" style="2" customWidth="1"/>
    <col min="6412" max="6412" width="8.140625" style="2" customWidth="1"/>
    <col min="6413" max="6413" width="9.5703125" style="2" customWidth="1"/>
    <col min="6414" max="6414" width="21.42578125" style="2" customWidth="1"/>
    <col min="6415" max="6415" width="15.42578125" style="2" customWidth="1"/>
    <col min="6416" max="6417" width="6.7109375" style="2"/>
    <col min="6418" max="6418" width="7.85546875" style="2" customWidth="1"/>
    <col min="6419" max="6429" width="6.7109375" style="2"/>
    <col min="6430" max="6430" width="8" style="2" customWidth="1"/>
    <col min="6431" max="6656" width="6.7109375" style="2"/>
    <col min="6657" max="6657" width="3.7109375" style="2" customWidth="1"/>
    <col min="6658" max="6658" width="5" style="2" customWidth="1"/>
    <col min="6659" max="6661" width="4.7109375" style="2" customWidth="1"/>
    <col min="6662" max="6662" width="19" style="2" customWidth="1"/>
    <col min="6663" max="6663" width="34.85546875" style="2" customWidth="1"/>
    <col min="6664" max="6664" width="26.28515625" style="2" customWidth="1"/>
    <col min="6665" max="6665" width="13.7109375" style="2" customWidth="1"/>
    <col min="6666" max="6666" width="11.140625" style="2" customWidth="1"/>
    <col min="6667" max="6667" width="6.140625" style="2" customWidth="1"/>
    <col min="6668" max="6668" width="8.140625" style="2" customWidth="1"/>
    <col min="6669" max="6669" width="9.5703125" style="2" customWidth="1"/>
    <col min="6670" max="6670" width="21.42578125" style="2" customWidth="1"/>
    <col min="6671" max="6671" width="15.42578125" style="2" customWidth="1"/>
    <col min="6672" max="6673" width="6.7109375" style="2"/>
    <col min="6674" max="6674" width="7.85546875" style="2" customWidth="1"/>
    <col min="6675" max="6685" width="6.7109375" style="2"/>
    <col min="6686" max="6686" width="8" style="2" customWidth="1"/>
    <col min="6687" max="6912" width="6.7109375" style="2"/>
    <col min="6913" max="6913" width="3.7109375" style="2" customWidth="1"/>
    <col min="6914" max="6914" width="5" style="2" customWidth="1"/>
    <col min="6915" max="6917" width="4.7109375" style="2" customWidth="1"/>
    <col min="6918" max="6918" width="19" style="2" customWidth="1"/>
    <col min="6919" max="6919" width="34.85546875" style="2" customWidth="1"/>
    <col min="6920" max="6920" width="26.28515625" style="2" customWidth="1"/>
    <col min="6921" max="6921" width="13.7109375" style="2" customWidth="1"/>
    <col min="6922" max="6922" width="11.140625" style="2" customWidth="1"/>
    <col min="6923" max="6923" width="6.140625" style="2" customWidth="1"/>
    <col min="6924" max="6924" width="8.140625" style="2" customWidth="1"/>
    <col min="6925" max="6925" width="9.5703125" style="2" customWidth="1"/>
    <col min="6926" max="6926" width="21.42578125" style="2" customWidth="1"/>
    <col min="6927" max="6927" width="15.42578125" style="2" customWidth="1"/>
    <col min="6928" max="6929" width="6.7109375" style="2"/>
    <col min="6930" max="6930" width="7.85546875" style="2" customWidth="1"/>
    <col min="6931" max="6941" width="6.7109375" style="2"/>
    <col min="6942" max="6942" width="8" style="2" customWidth="1"/>
    <col min="6943" max="7168" width="6.7109375" style="2"/>
    <col min="7169" max="7169" width="3.7109375" style="2" customWidth="1"/>
    <col min="7170" max="7170" width="5" style="2" customWidth="1"/>
    <col min="7171" max="7173" width="4.7109375" style="2" customWidth="1"/>
    <col min="7174" max="7174" width="19" style="2" customWidth="1"/>
    <col min="7175" max="7175" width="34.85546875" style="2" customWidth="1"/>
    <col min="7176" max="7176" width="26.28515625" style="2" customWidth="1"/>
    <col min="7177" max="7177" width="13.7109375" style="2" customWidth="1"/>
    <col min="7178" max="7178" width="11.140625" style="2" customWidth="1"/>
    <col min="7179" max="7179" width="6.140625" style="2" customWidth="1"/>
    <col min="7180" max="7180" width="8.140625" style="2" customWidth="1"/>
    <col min="7181" max="7181" width="9.5703125" style="2" customWidth="1"/>
    <col min="7182" max="7182" width="21.42578125" style="2" customWidth="1"/>
    <col min="7183" max="7183" width="15.42578125" style="2" customWidth="1"/>
    <col min="7184" max="7185" width="6.7109375" style="2"/>
    <col min="7186" max="7186" width="7.85546875" style="2" customWidth="1"/>
    <col min="7187" max="7197" width="6.7109375" style="2"/>
    <col min="7198" max="7198" width="8" style="2" customWidth="1"/>
    <col min="7199" max="7424" width="6.7109375" style="2"/>
    <col min="7425" max="7425" width="3.7109375" style="2" customWidth="1"/>
    <col min="7426" max="7426" width="5" style="2" customWidth="1"/>
    <col min="7427" max="7429" width="4.7109375" style="2" customWidth="1"/>
    <col min="7430" max="7430" width="19" style="2" customWidth="1"/>
    <col min="7431" max="7431" width="34.85546875" style="2" customWidth="1"/>
    <col min="7432" max="7432" width="26.28515625" style="2" customWidth="1"/>
    <col min="7433" max="7433" width="13.7109375" style="2" customWidth="1"/>
    <col min="7434" max="7434" width="11.140625" style="2" customWidth="1"/>
    <col min="7435" max="7435" width="6.140625" style="2" customWidth="1"/>
    <col min="7436" max="7436" width="8.140625" style="2" customWidth="1"/>
    <col min="7437" max="7437" width="9.5703125" style="2" customWidth="1"/>
    <col min="7438" max="7438" width="21.42578125" style="2" customWidth="1"/>
    <col min="7439" max="7439" width="15.42578125" style="2" customWidth="1"/>
    <col min="7440" max="7441" width="6.7109375" style="2"/>
    <col min="7442" max="7442" width="7.85546875" style="2" customWidth="1"/>
    <col min="7443" max="7453" width="6.7109375" style="2"/>
    <col min="7454" max="7454" width="8" style="2" customWidth="1"/>
    <col min="7455" max="7680" width="6.7109375" style="2"/>
    <col min="7681" max="7681" width="3.7109375" style="2" customWidth="1"/>
    <col min="7682" max="7682" width="5" style="2" customWidth="1"/>
    <col min="7683" max="7685" width="4.7109375" style="2" customWidth="1"/>
    <col min="7686" max="7686" width="19" style="2" customWidth="1"/>
    <col min="7687" max="7687" width="34.85546875" style="2" customWidth="1"/>
    <col min="7688" max="7688" width="26.28515625" style="2" customWidth="1"/>
    <col min="7689" max="7689" width="13.7109375" style="2" customWidth="1"/>
    <col min="7690" max="7690" width="11.140625" style="2" customWidth="1"/>
    <col min="7691" max="7691" width="6.140625" style="2" customWidth="1"/>
    <col min="7692" max="7692" width="8.140625" style="2" customWidth="1"/>
    <col min="7693" max="7693" width="9.5703125" style="2" customWidth="1"/>
    <col min="7694" max="7694" width="21.42578125" style="2" customWidth="1"/>
    <col min="7695" max="7695" width="15.42578125" style="2" customWidth="1"/>
    <col min="7696" max="7697" width="6.7109375" style="2"/>
    <col min="7698" max="7698" width="7.85546875" style="2" customWidth="1"/>
    <col min="7699" max="7709" width="6.7109375" style="2"/>
    <col min="7710" max="7710" width="8" style="2" customWidth="1"/>
    <col min="7711" max="7936" width="6.7109375" style="2"/>
    <col min="7937" max="7937" width="3.7109375" style="2" customWidth="1"/>
    <col min="7938" max="7938" width="5" style="2" customWidth="1"/>
    <col min="7939" max="7941" width="4.7109375" style="2" customWidth="1"/>
    <col min="7942" max="7942" width="19" style="2" customWidth="1"/>
    <col min="7943" max="7943" width="34.85546875" style="2" customWidth="1"/>
    <col min="7944" max="7944" width="26.28515625" style="2" customWidth="1"/>
    <col min="7945" max="7945" width="13.7109375" style="2" customWidth="1"/>
    <col min="7946" max="7946" width="11.140625" style="2" customWidth="1"/>
    <col min="7947" max="7947" width="6.140625" style="2" customWidth="1"/>
    <col min="7948" max="7948" width="8.140625" style="2" customWidth="1"/>
    <col min="7949" max="7949" width="9.5703125" style="2" customWidth="1"/>
    <col min="7950" max="7950" width="21.42578125" style="2" customWidth="1"/>
    <col min="7951" max="7951" width="15.42578125" style="2" customWidth="1"/>
    <col min="7952" max="7953" width="6.7109375" style="2"/>
    <col min="7954" max="7954" width="7.85546875" style="2" customWidth="1"/>
    <col min="7955" max="7965" width="6.7109375" style="2"/>
    <col min="7966" max="7966" width="8" style="2" customWidth="1"/>
    <col min="7967" max="8192" width="6.7109375" style="2"/>
    <col min="8193" max="8193" width="3.7109375" style="2" customWidth="1"/>
    <col min="8194" max="8194" width="5" style="2" customWidth="1"/>
    <col min="8195" max="8197" width="4.7109375" style="2" customWidth="1"/>
    <col min="8198" max="8198" width="19" style="2" customWidth="1"/>
    <col min="8199" max="8199" width="34.85546875" style="2" customWidth="1"/>
    <col min="8200" max="8200" width="26.28515625" style="2" customWidth="1"/>
    <col min="8201" max="8201" width="13.7109375" style="2" customWidth="1"/>
    <col min="8202" max="8202" width="11.140625" style="2" customWidth="1"/>
    <col min="8203" max="8203" width="6.140625" style="2" customWidth="1"/>
    <col min="8204" max="8204" width="8.140625" style="2" customWidth="1"/>
    <col min="8205" max="8205" width="9.5703125" style="2" customWidth="1"/>
    <col min="8206" max="8206" width="21.42578125" style="2" customWidth="1"/>
    <col min="8207" max="8207" width="15.42578125" style="2" customWidth="1"/>
    <col min="8208" max="8209" width="6.7109375" style="2"/>
    <col min="8210" max="8210" width="7.85546875" style="2" customWidth="1"/>
    <col min="8211" max="8221" width="6.7109375" style="2"/>
    <col min="8222" max="8222" width="8" style="2" customWidth="1"/>
    <col min="8223" max="8448" width="6.7109375" style="2"/>
    <col min="8449" max="8449" width="3.7109375" style="2" customWidth="1"/>
    <col min="8450" max="8450" width="5" style="2" customWidth="1"/>
    <col min="8451" max="8453" width="4.7109375" style="2" customWidth="1"/>
    <col min="8454" max="8454" width="19" style="2" customWidth="1"/>
    <col min="8455" max="8455" width="34.85546875" style="2" customWidth="1"/>
    <col min="8456" max="8456" width="26.28515625" style="2" customWidth="1"/>
    <col min="8457" max="8457" width="13.7109375" style="2" customWidth="1"/>
    <col min="8458" max="8458" width="11.140625" style="2" customWidth="1"/>
    <col min="8459" max="8459" width="6.140625" style="2" customWidth="1"/>
    <col min="8460" max="8460" width="8.140625" style="2" customWidth="1"/>
    <col min="8461" max="8461" width="9.5703125" style="2" customWidth="1"/>
    <col min="8462" max="8462" width="21.42578125" style="2" customWidth="1"/>
    <col min="8463" max="8463" width="15.42578125" style="2" customWidth="1"/>
    <col min="8464" max="8465" width="6.7109375" style="2"/>
    <col min="8466" max="8466" width="7.85546875" style="2" customWidth="1"/>
    <col min="8467" max="8477" width="6.7109375" style="2"/>
    <col min="8478" max="8478" width="8" style="2" customWidth="1"/>
    <col min="8479" max="8704" width="6.7109375" style="2"/>
    <col min="8705" max="8705" width="3.7109375" style="2" customWidth="1"/>
    <col min="8706" max="8706" width="5" style="2" customWidth="1"/>
    <col min="8707" max="8709" width="4.7109375" style="2" customWidth="1"/>
    <col min="8710" max="8710" width="19" style="2" customWidth="1"/>
    <col min="8711" max="8711" width="34.85546875" style="2" customWidth="1"/>
    <col min="8712" max="8712" width="26.28515625" style="2" customWidth="1"/>
    <col min="8713" max="8713" width="13.7109375" style="2" customWidth="1"/>
    <col min="8714" max="8714" width="11.140625" style="2" customWidth="1"/>
    <col min="8715" max="8715" width="6.140625" style="2" customWidth="1"/>
    <col min="8716" max="8716" width="8.140625" style="2" customWidth="1"/>
    <col min="8717" max="8717" width="9.5703125" style="2" customWidth="1"/>
    <col min="8718" max="8718" width="21.42578125" style="2" customWidth="1"/>
    <col min="8719" max="8719" width="15.42578125" style="2" customWidth="1"/>
    <col min="8720" max="8721" width="6.7109375" style="2"/>
    <col min="8722" max="8722" width="7.85546875" style="2" customWidth="1"/>
    <col min="8723" max="8733" width="6.7109375" style="2"/>
    <col min="8734" max="8734" width="8" style="2" customWidth="1"/>
    <col min="8735" max="8960" width="6.7109375" style="2"/>
    <col min="8961" max="8961" width="3.7109375" style="2" customWidth="1"/>
    <col min="8962" max="8962" width="5" style="2" customWidth="1"/>
    <col min="8963" max="8965" width="4.7109375" style="2" customWidth="1"/>
    <col min="8966" max="8966" width="19" style="2" customWidth="1"/>
    <col min="8967" max="8967" width="34.85546875" style="2" customWidth="1"/>
    <col min="8968" max="8968" width="26.28515625" style="2" customWidth="1"/>
    <col min="8969" max="8969" width="13.7109375" style="2" customWidth="1"/>
    <col min="8970" max="8970" width="11.140625" style="2" customWidth="1"/>
    <col min="8971" max="8971" width="6.140625" style="2" customWidth="1"/>
    <col min="8972" max="8972" width="8.140625" style="2" customWidth="1"/>
    <col min="8973" max="8973" width="9.5703125" style="2" customWidth="1"/>
    <col min="8974" max="8974" width="21.42578125" style="2" customWidth="1"/>
    <col min="8975" max="8975" width="15.42578125" style="2" customWidth="1"/>
    <col min="8976" max="8977" width="6.7109375" style="2"/>
    <col min="8978" max="8978" width="7.85546875" style="2" customWidth="1"/>
    <col min="8979" max="8989" width="6.7109375" style="2"/>
    <col min="8990" max="8990" width="8" style="2" customWidth="1"/>
    <col min="8991" max="9216" width="6.7109375" style="2"/>
    <col min="9217" max="9217" width="3.7109375" style="2" customWidth="1"/>
    <col min="9218" max="9218" width="5" style="2" customWidth="1"/>
    <col min="9219" max="9221" width="4.7109375" style="2" customWidth="1"/>
    <col min="9222" max="9222" width="19" style="2" customWidth="1"/>
    <col min="9223" max="9223" width="34.85546875" style="2" customWidth="1"/>
    <col min="9224" max="9224" width="26.28515625" style="2" customWidth="1"/>
    <col min="9225" max="9225" width="13.7109375" style="2" customWidth="1"/>
    <col min="9226" max="9226" width="11.140625" style="2" customWidth="1"/>
    <col min="9227" max="9227" width="6.140625" style="2" customWidth="1"/>
    <col min="9228" max="9228" width="8.140625" style="2" customWidth="1"/>
    <col min="9229" max="9229" width="9.5703125" style="2" customWidth="1"/>
    <col min="9230" max="9230" width="21.42578125" style="2" customWidth="1"/>
    <col min="9231" max="9231" width="15.42578125" style="2" customWidth="1"/>
    <col min="9232" max="9233" width="6.7109375" style="2"/>
    <col min="9234" max="9234" width="7.85546875" style="2" customWidth="1"/>
    <col min="9235" max="9245" width="6.7109375" style="2"/>
    <col min="9246" max="9246" width="8" style="2" customWidth="1"/>
    <col min="9247" max="9472" width="6.7109375" style="2"/>
    <col min="9473" max="9473" width="3.7109375" style="2" customWidth="1"/>
    <col min="9474" max="9474" width="5" style="2" customWidth="1"/>
    <col min="9475" max="9477" width="4.7109375" style="2" customWidth="1"/>
    <col min="9478" max="9478" width="19" style="2" customWidth="1"/>
    <col min="9479" max="9479" width="34.85546875" style="2" customWidth="1"/>
    <col min="9480" max="9480" width="26.28515625" style="2" customWidth="1"/>
    <col min="9481" max="9481" width="13.7109375" style="2" customWidth="1"/>
    <col min="9482" max="9482" width="11.140625" style="2" customWidth="1"/>
    <col min="9483" max="9483" width="6.140625" style="2" customWidth="1"/>
    <col min="9484" max="9484" width="8.140625" style="2" customWidth="1"/>
    <col min="9485" max="9485" width="9.5703125" style="2" customWidth="1"/>
    <col min="9486" max="9486" width="21.42578125" style="2" customWidth="1"/>
    <col min="9487" max="9487" width="15.42578125" style="2" customWidth="1"/>
    <col min="9488" max="9489" width="6.7109375" style="2"/>
    <col min="9490" max="9490" width="7.85546875" style="2" customWidth="1"/>
    <col min="9491" max="9501" width="6.7109375" style="2"/>
    <col min="9502" max="9502" width="8" style="2" customWidth="1"/>
    <col min="9503" max="9728" width="6.7109375" style="2"/>
    <col min="9729" max="9729" width="3.7109375" style="2" customWidth="1"/>
    <col min="9730" max="9730" width="5" style="2" customWidth="1"/>
    <col min="9731" max="9733" width="4.7109375" style="2" customWidth="1"/>
    <col min="9734" max="9734" width="19" style="2" customWidth="1"/>
    <col min="9735" max="9735" width="34.85546875" style="2" customWidth="1"/>
    <col min="9736" max="9736" width="26.28515625" style="2" customWidth="1"/>
    <col min="9737" max="9737" width="13.7109375" style="2" customWidth="1"/>
    <col min="9738" max="9738" width="11.140625" style="2" customWidth="1"/>
    <col min="9739" max="9739" width="6.140625" style="2" customWidth="1"/>
    <col min="9740" max="9740" width="8.140625" style="2" customWidth="1"/>
    <col min="9741" max="9741" width="9.5703125" style="2" customWidth="1"/>
    <col min="9742" max="9742" width="21.42578125" style="2" customWidth="1"/>
    <col min="9743" max="9743" width="15.42578125" style="2" customWidth="1"/>
    <col min="9744" max="9745" width="6.7109375" style="2"/>
    <col min="9746" max="9746" width="7.85546875" style="2" customWidth="1"/>
    <col min="9747" max="9757" width="6.7109375" style="2"/>
    <col min="9758" max="9758" width="8" style="2" customWidth="1"/>
    <col min="9759" max="9984" width="6.7109375" style="2"/>
    <col min="9985" max="9985" width="3.7109375" style="2" customWidth="1"/>
    <col min="9986" max="9986" width="5" style="2" customWidth="1"/>
    <col min="9987" max="9989" width="4.7109375" style="2" customWidth="1"/>
    <col min="9990" max="9990" width="19" style="2" customWidth="1"/>
    <col min="9991" max="9991" width="34.85546875" style="2" customWidth="1"/>
    <col min="9992" max="9992" width="26.28515625" style="2" customWidth="1"/>
    <col min="9993" max="9993" width="13.7109375" style="2" customWidth="1"/>
    <col min="9994" max="9994" width="11.140625" style="2" customWidth="1"/>
    <col min="9995" max="9995" width="6.140625" style="2" customWidth="1"/>
    <col min="9996" max="9996" width="8.140625" style="2" customWidth="1"/>
    <col min="9997" max="9997" width="9.5703125" style="2" customWidth="1"/>
    <col min="9998" max="9998" width="21.42578125" style="2" customWidth="1"/>
    <col min="9999" max="9999" width="15.42578125" style="2" customWidth="1"/>
    <col min="10000" max="10001" width="6.7109375" style="2"/>
    <col min="10002" max="10002" width="7.85546875" style="2" customWidth="1"/>
    <col min="10003" max="10013" width="6.7109375" style="2"/>
    <col min="10014" max="10014" width="8" style="2" customWidth="1"/>
    <col min="10015" max="10240" width="6.7109375" style="2"/>
    <col min="10241" max="10241" width="3.7109375" style="2" customWidth="1"/>
    <col min="10242" max="10242" width="5" style="2" customWidth="1"/>
    <col min="10243" max="10245" width="4.7109375" style="2" customWidth="1"/>
    <col min="10246" max="10246" width="19" style="2" customWidth="1"/>
    <col min="10247" max="10247" width="34.85546875" style="2" customWidth="1"/>
    <col min="10248" max="10248" width="26.28515625" style="2" customWidth="1"/>
    <col min="10249" max="10249" width="13.7109375" style="2" customWidth="1"/>
    <col min="10250" max="10250" width="11.140625" style="2" customWidth="1"/>
    <col min="10251" max="10251" width="6.140625" style="2" customWidth="1"/>
    <col min="10252" max="10252" width="8.140625" style="2" customWidth="1"/>
    <col min="10253" max="10253" width="9.5703125" style="2" customWidth="1"/>
    <col min="10254" max="10254" width="21.42578125" style="2" customWidth="1"/>
    <col min="10255" max="10255" width="15.42578125" style="2" customWidth="1"/>
    <col min="10256" max="10257" width="6.7109375" style="2"/>
    <col min="10258" max="10258" width="7.85546875" style="2" customWidth="1"/>
    <col min="10259" max="10269" width="6.7109375" style="2"/>
    <col min="10270" max="10270" width="8" style="2" customWidth="1"/>
    <col min="10271" max="10496" width="6.7109375" style="2"/>
    <col min="10497" max="10497" width="3.7109375" style="2" customWidth="1"/>
    <col min="10498" max="10498" width="5" style="2" customWidth="1"/>
    <col min="10499" max="10501" width="4.7109375" style="2" customWidth="1"/>
    <col min="10502" max="10502" width="19" style="2" customWidth="1"/>
    <col min="10503" max="10503" width="34.85546875" style="2" customWidth="1"/>
    <col min="10504" max="10504" width="26.28515625" style="2" customWidth="1"/>
    <col min="10505" max="10505" width="13.7109375" style="2" customWidth="1"/>
    <col min="10506" max="10506" width="11.140625" style="2" customWidth="1"/>
    <col min="10507" max="10507" width="6.140625" style="2" customWidth="1"/>
    <col min="10508" max="10508" width="8.140625" style="2" customWidth="1"/>
    <col min="10509" max="10509" width="9.5703125" style="2" customWidth="1"/>
    <col min="10510" max="10510" width="21.42578125" style="2" customWidth="1"/>
    <col min="10511" max="10511" width="15.42578125" style="2" customWidth="1"/>
    <col min="10512" max="10513" width="6.7109375" style="2"/>
    <col min="10514" max="10514" width="7.85546875" style="2" customWidth="1"/>
    <col min="10515" max="10525" width="6.7109375" style="2"/>
    <col min="10526" max="10526" width="8" style="2" customWidth="1"/>
    <col min="10527" max="10752" width="6.7109375" style="2"/>
    <col min="10753" max="10753" width="3.7109375" style="2" customWidth="1"/>
    <col min="10754" max="10754" width="5" style="2" customWidth="1"/>
    <col min="10755" max="10757" width="4.7109375" style="2" customWidth="1"/>
    <col min="10758" max="10758" width="19" style="2" customWidth="1"/>
    <col min="10759" max="10759" width="34.85546875" style="2" customWidth="1"/>
    <col min="10760" max="10760" width="26.28515625" style="2" customWidth="1"/>
    <col min="10761" max="10761" width="13.7109375" style="2" customWidth="1"/>
    <col min="10762" max="10762" width="11.140625" style="2" customWidth="1"/>
    <col min="10763" max="10763" width="6.140625" style="2" customWidth="1"/>
    <col min="10764" max="10764" width="8.140625" style="2" customWidth="1"/>
    <col min="10765" max="10765" width="9.5703125" style="2" customWidth="1"/>
    <col min="10766" max="10766" width="21.42578125" style="2" customWidth="1"/>
    <col min="10767" max="10767" width="15.42578125" style="2" customWidth="1"/>
    <col min="10768" max="10769" width="6.7109375" style="2"/>
    <col min="10770" max="10770" width="7.85546875" style="2" customWidth="1"/>
    <col min="10771" max="10781" width="6.7109375" style="2"/>
    <col min="10782" max="10782" width="8" style="2" customWidth="1"/>
    <col min="10783" max="11008" width="6.7109375" style="2"/>
    <col min="11009" max="11009" width="3.7109375" style="2" customWidth="1"/>
    <col min="11010" max="11010" width="5" style="2" customWidth="1"/>
    <col min="11011" max="11013" width="4.7109375" style="2" customWidth="1"/>
    <col min="11014" max="11014" width="19" style="2" customWidth="1"/>
    <col min="11015" max="11015" width="34.85546875" style="2" customWidth="1"/>
    <col min="11016" max="11016" width="26.28515625" style="2" customWidth="1"/>
    <col min="11017" max="11017" width="13.7109375" style="2" customWidth="1"/>
    <col min="11018" max="11018" width="11.140625" style="2" customWidth="1"/>
    <col min="11019" max="11019" width="6.140625" style="2" customWidth="1"/>
    <col min="11020" max="11020" width="8.140625" style="2" customWidth="1"/>
    <col min="11021" max="11021" width="9.5703125" style="2" customWidth="1"/>
    <col min="11022" max="11022" width="21.42578125" style="2" customWidth="1"/>
    <col min="11023" max="11023" width="15.42578125" style="2" customWidth="1"/>
    <col min="11024" max="11025" width="6.7109375" style="2"/>
    <col min="11026" max="11026" width="7.85546875" style="2" customWidth="1"/>
    <col min="11027" max="11037" width="6.7109375" style="2"/>
    <col min="11038" max="11038" width="8" style="2" customWidth="1"/>
    <col min="11039" max="11264" width="6.7109375" style="2"/>
    <col min="11265" max="11265" width="3.7109375" style="2" customWidth="1"/>
    <col min="11266" max="11266" width="5" style="2" customWidth="1"/>
    <col min="11267" max="11269" width="4.7109375" style="2" customWidth="1"/>
    <col min="11270" max="11270" width="19" style="2" customWidth="1"/>
    <col min="11271" max="11271" width="34.85546875" style="2" customWidth="1"/>
    <col min="11272" max="11272" width="26.28515625" style="2" customWidth="1"/>
    <col min="11273" max="11273" width="13.7109375" style="2" customWidth="1"/>
    <col min="11274" max="11274" width="11.140625" style="2" customWidth="1"/>
    <col min="11275" max="11275" width="6.140625" style="2" customWidth="1"/>
    <col min="11276" max="11276" width="8.140625" style="2" customWidth="1"/>
    <col min="11277" max="11277" width="9.5703125" style="2" customWidth="1"/>
    <col min="11278" max="11278" width="21.42578125" style="2" customWidth="1"/>
    <col min="11279" max="11279" width="15.42578125" style="2" customWidth="1"/>
    <col min="11280" max="11281" width="6.7109375" style="2"/>
    <col min="11282" max="11282" width="7.85546875" style="2" customWidth="1"/>
    <col min="11283" max="11293" width="6.7109375" style="2"/>
    <col min="11294" max="11294" width="8" style="2" customWidth="1"/>
    <col min="11295" max="11520" width="6.7109375" style="2"/>
    <col min="11521" max="11521" width="3.7109375" style="2" customWidth="1"/>
    <col min="11522" max="11522" width="5" style="2" customWidth="1"/>
    <col min="11523" max="11525" width="4.7109375" style="2" customWidth="1"/>
    <col min="11526" max="11526" width="19" style="2" customWidth="1"/>
    <col min="11527" max="11527" width="34.85546875" style="2" customWidth="1"/>
    <col min="11528" max="11528" width="26.28515625" style="2" customWidth="1"/>
    <col min="11529" max="11529" width="13.7109375" style="2" customWidth="1"/>
    <col min="11530" max="11530" width="11.140625" style="2" customWidth="1"/>
    <col min="11531" max="11531" width="6.140625" style="2" customWidth="1"/>
    <col min="11532" max="11532" width="8.140625" style="2" customWidth="1"/>
    <col min="11533" max="11533" width="9.5703125" style="2" customWidth="1"/>
    <col min="11534" max="11534" width="21.42578125" style="2" customWidth="1"/>
    <col min="11535" max="11535" width="15.42578125" style="2" customWidth="1"/>
    <col min="11536" max="11537" width="6.7109375" style="2"/>
    <col min="11538" max="11538" width="7.85546875" style="2" customWidth="1"/>
    <col min="11539" max="11549" width="6.7109375" style="2"/>
    <col min="11550" max="11550" width="8" style="2" customWidth="1"/>
    <col min="11551" max="11776" width="6.7109375" style="2"/>
    <col min="11777" max="11777" width="3.7109375" style="2" customWidth="1"/>
    <col min="11778" max="11778" width="5" style="2" customWidth="1"/>
    <col min="11779" max="11781" width="4.7109375" style="2" customWidth="1"/>
    <col min="11782" max="11782" width="19" style="2" customWidth="1"/>
    <col min="11783" max="11783" width="34.85546875" style="2" customWidth="1"/>
    <col min="11784" max="11784" width="26.28515625" style="2" customWidth="1"/>
    <col min="11785" max="11785" width="13.7109375" style="2" customWidth="1"/>
    <col min="11786" max="11786" width="11.140625" style="2" customWidth="1"/>
    <col min="11787" max="11787" width="6.140625" style="2" customWidth="1"/>
    <col min="11788" max="11788" width="8.140625" style="2" customWidth="1"/>
    <col min="11789" max="11789" width="9.5703125" style="2" customWidth="1"/>
    <col min="11790" max="11790" width="21.42578125" style="2" customWidth="1"/>
    <col min="11791" max="11791" width="15.42578125" style="2" customWidth="1"/>
    <col min="11792" max="11793" width="6.7109375" style="2"/>
    <col min="11794" max="11794" width="7.85546875" style="2" customWidth="1"/>
    <col min="11795" max="11805" width="6.7109375" style="2"/>
    <col min="11806" max="11806" width="8" style="2" customWidth="1"/>
    <col min="11807" max="12032" width="6.7109375" style="2"/>
    <col min="12033" max="12033" width="3.7109375" style="2" customWidth="1"/>
    <col min="12034" max="12034" width="5" style="2" customWidth="1"/>
    <col min="12035" max="12037" width="4.7109375" style="2" customWidth="1"/>
    <col min="12038" max="12038" width="19" style="2" customWidth="1"/>
    <col min="12039" max="12039" width="34.85546875" style="2" customWidth="1"/>
    <col min="12040" max="12040" width="26.28515625" style="2" customWidth="1"/>
    <col min="12041" max="12041" width="13.7109375" style="2" customWidth="1"/>
    <col min="12042" max="12042" width="11.140625" style="2" customWidth="1"/>
    <col min="12043" max="12043" width="6.140625" style="2" customWidth="1"/>
    <col min="12044" max="12044" width="8.140625" style="2" customWidth="1"/>
    <col min="12045" max="12045" width="9.5703125" style="2" customWidth="1"/>
    <col min="12046" max="12046" width="21.42578125" style="2" customWidth="1"/>
    <col min="12047" max="12047" width="15.42578125" style="2" customWidth="1"/>
    <col min="12048" max="12049" width="6.7109375" style="2"/>
    <col min="12050" max="12050" width="7.85546875" style="2" customWidth="1"/>
    <col min="12051" max="12061" width="6.7109375" style="2"/>
    <col min="12062" max="12062" width="8" style="2" customWidth="1"/>
    <col min="12063" max="12288" width="6.7109375" style="2"/>
    <col min="12289" max="12289" width="3.7109375" style="2" customWidth="1"/>
    <col min="12290" max="12290" width="5" style="2" customWidth="1"/>
    <col min="12291" max="12293" width="4.7109375" style="2" customWidth="1"/>
    <col min="12294" max="12294" width="19" style="2" customWidth="1"/>
    <col min="12295" max="12295" width="34.85546875" style="2" customWidth="1"/>
    <col min="12296" max="12296" width="26.28515625" style="2" customWidth="1"/>
    <col min="12297" max="12297" width="13.7109375" style="2" customWidth="1"/>
    <col min="12298" max="12298" width="11.140625" style="2" customWidth="1"/>
    <col min="12299" max="12299" width="6.140625" style="2" customWidth="1"/>
    <col min="12300" max="12300" width="8.140625" style="2" customWidth="1"/>
    <col min="12301" max="12301" width="9.5703125" style="2" customWidth="1"/>
    <col min="12302" max="12302" width="21.42578125" style="2" customWidth="1"/>
    <col min="12303" max="12303" width="15.42578125" style="2" customWidth="1"/>
    <col min="12304" max="12305" width="6.7109375" style="2"/>
    <col min="12306" max="12306" width="7.85546875" style="2" customWidth="1"/>
    <col min="12307" max="12317" width="6.7109375" style="2"/>
    <col min="12318" max="12318" width="8" style="2" customWidth="1"/>
    <col min="12319" max="12544" width="6.7109375" style="2"/>
    <col min="12545" max="12545" width="3.7109375" style="2" customWidth="1"/>
    <col min="12546" max="12546" width="5" style="2" customWidth="1"/>
    <col min="12547" max="12549" width="4.7109375" style="2" customWidth="1"/>
    <col min="12550" max="12550" width="19" style="2" customWidth="1"/>
    <col min="12551" max="12551" width="34.85546875" style="2" customWidth="1"/>
    <col min="12552" max="12552" width="26.28515625" style="2" customWidth="1"/>
    <col min="12553" max="12553" width="13.7109375" style="2" customWidth="1"/>
    <col min="12554" max="12554" width="11.140625" style="2" customWidth="1"/>
    <col min="12555" max="12555" width="6.140625" style="2" customWidth="1"/>
    <col min="12556" max="12556" width="8.140625" style="2" customWidth="1"/>
    <col min="12557" max="12557" width="9.5703125" style="2" customWidth="1"/>
    <col min="12558" max="12558" width="21.42578125" style="2" customWidth="1"/>
    <col min="12559" max="12559" width="15.42578125" style="2" customWidth="1"/>
    <col min="12560" max="12561" width="6.7109375" style="2"/>
    <col min="12562" max="12562" width="7.85546875" style="2" customWidth="1"/>
    <col min="12563" max="12573" width="6.7109375" style="2"/>
    <col min="12574" max="12574" width="8" style="2" customWidth="1"/>
    <col min="12575" max="12800" width="6.7109375" style="2"/>
    <col min="12801" max="12801" width="3.7109375" style="2" customWidth="1"/>
    <col min="12802" max="12802" width="5" style="2" customWidth="1"/>
    <col min="12803" max="12805" width="4.7109375" style="2" customWidth="1"/>
    <col min="12806" max="12806" width="19" style="2" customWidth="1"/>
    <col min="12807" max="12807" width="34.85546875" style="2" customWidth="1"/>
    <col min="12808" max="12808" width="26.28515625" style="2" customWidth="1"/>
    <col min="12809" max="12809" width="13.7109375" style="2" customWidth="1"/>
    <col min="12810" max="12810" width="11.140625" style="2" customWidth="1"/>
    <col min="12811" max="12811" width="6.140625" style="2" customWidth="1"/>
    <col min="12812" max="12812" width="8.140625" style="2" customWidth="1"/>
    <col min="12813" max="12813" width="9.5703125" style="2" customWidth="1"/>
    <col min="12814" max="12814" width="21.42578125" style="2" customWidth="1"/>
    <col min="12815" max="12815" width="15.42578125" style="2" customWidth="1"/>
    <col min="12816" max="12817" width="6.7109375" style="2"/>
    <col min="12818" max="12818" width="7.85546875" style="2" customWidth="1"/>
    <col min="12819" max="12829" width="6.7109375" style="2"/>
    <col min="12830" max="12830" width="8" style="2" customWidth="1"/>
    <col min="12831" max="13056" width="6.7109375" style="2"/>
    <col min="13057" max="13057" width="3.7109375" style="2" customWidth="1"/>
    <col min="13058" max="13058" width="5" style="2" customWidth="1"/>
    <col min="13059" max="13061" width="4.7109375" style="2" customWidth="1"/>
    <col min="13062" max="13062" width="19" style="2" customWidth="1"/>
    <col min="13063" max="13063" width="34.85546875" style="2" customWidth="1"/>
    <col min="13064" max="13064" width="26.28515625" style="2" customWidth="1"/>
    <col min="13065" max="13065" width="13.7109375" style="2" customWidth="1"/>
    <col min="13066" max="13066" width="11.140625" style="2" customWidth="1"/>
    <col min="13067" max="13067" width="6.140625" style="2" customWidth="1"/>
    <col min="13068" max="13068" width="8.140625" style="2" customWidth="1"/>
    <col min="13069" max="13069" width="9.5703125" style="2" customWidth="1"/>
    <col min="13070" max="13070" width="21.42578125" style="2" customWidth="1"/>
    <col min="13071" max="13071" width="15.42578125" style="2" customWidth="1"/>
    <col min="13072" max="13073" width="6.7109375" style="2"/>
    <col min="13074" max="13074" width="7.85546875" style="2" customWidth="1"/>
    <col min="13075" max="13085" width="6.7109375" style="2"/>
    <col min="13086" max="13086" width="8" style="2" customWidth="1"/>
    <col min="13087" max="13312" width="6.7109375" style="2"/>
    <col min="13313" max="13313" width="3.7109375" style="2" customWidth="1"/>
    <col min="13314" max="13314" width="5" style="2" customWidth="1"/>
    <col min="13315" max="13317" width="4.7109375" style="2" customWidth="1"/>
    <col min="13318" max="13318" width="19" style="2" customWidth="1"/>
    <col min="13319" max="13319" width="34.85546875" style="2" customWidth="1"/>
    <col min="13320" max="13320" width="26.28515625" style="2" customWidth="1"/>
    <col min="13321" max="13321" width="13.7109375" style="2" customWidth="1"/>
    <col min="13322" max="13322" width="11.140625" style="2" customWidth="1"/>
    <col min="13323" max="13323" width="6.140625" style="2" customWidth="1"/>
    <col min="13324" max="13324" width="8.140625" style="2" customWidth="1"/>
    <col min="13325" max="13325" width="9.5703125" style="2" customWidth="1"/>
    <col min="13326" max="13326" width="21.42578125" style="2" customWidth="1"/>
    <col min="13327" max="13327" width="15.42578125" style="2" customWidth="1"/>
    <col min="13328" max="13329" width="6.7109375" style="2"/>
    <col min="13330" max="13330" width="7.85546875" style="2" customWidth="1"/>
    <col min="13331" max="13341" width="6.7109375" style="2"/>
    <col min="13342" max="13342" width="8" style="2" customWidth="1"/>
    <col min="13343" max="13568" width="6.7109375" style="2"/>
    <col min="13569" max="13569" width="3.7109375" style="2" customWidth="1"/>
    <col min="13570" max="13570" width="5" style="2" customWidth="1"/>
    <col min="13571" max="13573" width="4.7109375" style="2" customWidth="1"/>
    <col min="13574" max="13574" width="19" style="2" customWidth="1"/>
    <col min="13575" max="13575" width="34.85546875" style="2" customWidth="1"/>
    <col min="13576" max="13576" width="26.28515625" style="2" customWidth="1"/>
    <col min="13577" max="13577" width="13.7109375" style="2" customWidth="1"/>
    <col min="13578" max="13578" width="11.140625" style="2" customWidth="1"/>
    <col min="13579" max="13579" width="6.140625" style="2" customWidth="1"/>
    <col min="13580" max="13580" width="8.140625" style="2" customWidth="1"/>
    <col min="13581" max="13581" width="9.5703125" style="2" customWidth="1"/>
    <col min="13582" max="13582" width="21.42578125" style="2" customWidth="1"/>
    <col min="13583" max="13583" width="15.42578125" style="2" customWidth="1"/>
    <col min="13584" max="13585" width="6.7109375" style="2"/>
    <col min="13586" max="13586" width="7.85546875" style="2" customWidth="1"/>
    <col min="13587" max="13597" width="6.7109375" style="2"/>
    <col min="13598" max="13598" width="8" style="2" customWidth="1"/>
    <col min="13599" max="13824" width="6.7109375" style="2"/>
    <col min="13825" max="13825" width="3.7109375" style="2" customWidth="1"/>
    <col min="13826" max="13826" width="5" style="2" customWidth="1"/>
    <col min="13827" max="13829" width="4.7109375" style="2" customWidth="1"/>
    <col min="13830" max="13830" width="19" style="2" customWidth="1"/>
    <col min="13831" max="13831" width="34.85546875" style="2" customWidth="1"/>
    <col min="13832" max="13832" width="26.28515625" style="2" customWidth="1"/>
    <col min="13833" max="13833" width="13.7109375" style="2" customWidth="1"/>
    <col min="13834" max="13834" width="11.140625" style="2" customWidth="1"/>
    <col min="13835" max="13835" width="6.140625" style="2" customWidth="1"/>
    <col min="13836" max="13836" width="8.140625" style="2" customWidth="1"/>
    <col min="13837" max="13837" width="9.5703125" style="2" customWidth="1"/>
    <col min="13838" max="13838" width="21.42578125" style="2" customWidth="1"/>
    <col min="13839" max="13839" width="15.42578125" style="2" customWidth="1"/>
    <col min="13840" max="13841" width="6.7109375" style="2"/>
    <col min="13842" max="13842" width="7.85546875" style="2" customWidth="1"/>
    <col min="13843" max="13853" width="6.7109375" style="2"/>
    <col min="13854" max="13854" width="8" style="2" customWidth="1"/>
    <col min="13855" max="14080" width="6.7109375" style="2"/>
    <col min="14081" max="14081" width="3.7109375" style="2" customWidth="1"/>
    <col min="14082" max="14082" width="5" style="2" customWidth="1"/>
    <col min="14083" max="14085" width="4.7109375" style="2" customWidth="1"/>
    <col min="14086" max="14086" width="19" style="2" customWidth="1"/>
    <col min="14087" max="14087" width="34.85546875" style="2" customWidth="1"/>
    <col min="14088" max="14088" width="26.28515625" style="2" customWidth="1"/>
    <col min="14089" max="14089" width="13.7109375" style="2" customWidth="1"/>
    <col min="14090" max="14090" width="11.140625" style="2" customWidth="1"/>
    <col min="14091" max="14091" width="6.140625" style="2" customWidth="1"/>
    <col min="14092" max="14092" width="8.140625" style="2" customWidth="1"/>
    <col min="14093" max="14093" width="9.5703125" style="2" customWidth="1"/>
    <col min="14094" max="14094" width="21.42578125" style="2" customWidth="1"/>
    <col min="14095" max="14095" width="15.42578125" style="2" customWidth="1"/>
    <col min="14096" max="14097" width="6.7109375" style="2"/>
    <col min="14098" max="14098" width="7.85546875" style="2" customWidth="1"/>
    <col min="14099" max="14109" width="6.7109375" style="2"/>
    <col min="14110" max="14110" width="8" style="2" customWidth="1"/>
    <col min="14111" max="14336" width="6.7109375" style="2"/>
    <col min="14337" max="14337" width="3.7109375" style="2" customWidth="1"/>
    <col min="14338" max="14338" width="5" style="2" customWidth="1"/>
    <col min="14339" max="14341" width="4.7109375" style="2" customWidth="1"/>
    <col min="14342" max="14342" width="19" style="2" customWidth="1"/>
    <col min="14343" max="14343" width="34.85546875" style="2" customWidth="1"/>
    <col min="14344" max="14344" width="26.28515625" style="2" customWidth="1"/>
    <col min="14345" max="14345" width="13.7109375" style="2" customWidth="1"/>
    <col min="14346" max="14346" width="11.140625" style="2" customWidth="1"/>
    <col min="14347" max="14347" width="6.140625" style="2" customWidth="1"/>
    <col min="14348" max="14348" width="8.140625" style="2" customWidth="1"/>
    <col min="14349" max="14349" width="9.5703125" style="2" customWidth="1"/>
    <col min="14350" max="14350" width="21.42578125" style="2" customWidth="1"/>
    <col min="14351" max="14351" width="15.42578125" style="2" customWidth="1"/>
    <col min="14352" max="14353" width="6.7109375" style="2"/>
    <col min="14354" max="14354" width="7.85546875" style="2" customWidth="1"/>
    <col min="14355" max="14365" width="6.7109375" style="2"/>
    <col min="14366" max="14366" width="8" style="2" customWidth="1"/>
    <col min="14367" max="14592" width="6.7109375" style="2"/>
    <col min="14593" max="14593" width="3.7109375" style="2" customWidth="1"/>
    <col min="14594" max="14594" width="5" style="2" customWidth="1"/>
    <col min="14595" max="14597" width="4.7109375" style="2" customWidth="1"/>
    <col min="14598" max="14598" width="19" style="2" customWidth="1"/>
    <col min="14599" max="14599" width="34.85546875" style="2" customWidth="1"/>
    <col min="14600" max="14600" width="26.28515625" style="2" customWidth="1"/>
    <col min="14601" max="14601" width="13.7109375" style="2" customWidth="1"/>
    <col min="14602" max="14602" width="11.140625" style="2" customWidth="1"/>
    <col min="14603" max="14603" width="6.140625" style="2" customWidth="1"/>
    <col min="14604" max="14604" width="8.140625" style="2" customWidth="1"/>
    <col min="14605" max="14605" width="9.5703125" style="2" customWidth="1"/>
    <col min="14606" max="14606" width="21.42578125" style="2" customWidth="1"/>
    <col min="14607" max="14607" width="15.42578125" style="2" customWidth="1"/>
    <col min="14608" max="14609" width="6.7109375" style="2"/>
    <col min="14610" max="14610" width="7.85546875" style="2" customWidth="1"/>
    <col min="14611" max="14621" width="6.7109375" style="2"/>
    <col min="14622" max="14622" width="8" style="2" customWidth="1"/>
    <col min="14623" max="14848" width="6.7109375" style="2"/>
    <col min="14849" max="14849" width="3.7109375" style="2" customWidth="1"/>
    <col min="14850" max="14850" width="5" style="2" customWidth="1"/>
    <col min="14851" max="14853" width="4.7109375" style="2" customWidth="1"/>
    <col min="14854" max="14854" width="19" style="2" customWidth="1"/>
    <col min="14855" max="14855" width="34.85546875" style="2" customWidth="1"/>
    <col min="14856" max="14856" width="26.28515625" style="2" customWidth="1"/>
    <col min="14857" max="14857" width="13.7109375" style="2" customWidth="1"/>
    <col min="14858" max="14858" width="11.140625" style="2" customWidth="1"/>
    <col min="14859" max="14859" width="6.140625" style="2" customWidth="1"/>
    <col min="14860" max="14860" width="8.140625" style="2" customWidth="1"/>
    <col min="14861" max="14861" width="9.5703125" style="2" customWidth="1"/>
    <col min="14862" max="14862" width="21.42578125" style="2" customWidth="1"/>
    <col min="14863" max="14863" width="15.42578125" style="2" customWidth="1"/>
    <col min="14864" max="14865" width="6.7109375" style="2"/>
    <col min="14866" max="14866" width="7.85546875" style="2" customWidth="1"/>
    <col min="14867" max="14877" width="6.7109375" style="2"/>
    <col min="14878" max="14878" width="8" style="2" customWidth="1"/>
    <col min="14879" max="15104" width="6.7109375" style="2"/>
    <col min="15105" max="15105" width="3.7109375" style="2" customWidth="1"/>
    <col min="15106" max="15106" width="5" style="2" customWidth="1"/>
    <col min="15107" max="15109" width="4.7109375" style="2" customWidth="1"/>
    <col min="15110" max="15110" width="19" style="2" customWidth="1"/>
    <col min="15111" max="15111" width="34.85546875" style="2" customWidth="1"/>
    <col min="15112" max="15112" width="26.28515625" style="2" customWidth="1"/>
    <col min="15113" max="15113" width="13.7109375" style="2" customWidth="1"/>
    <col min="15114" max="15114" width="11.140625" style="2" customWidth="1"/>
    <col min="15115" max="15115" width="6.140625" style="2" customWidth="1"/>
    <col min="15116" max="15116" width="8.140625" style="2" customWidth="1"/>
    <col min="15117" max="15117" width="9.5703125" style="2" customWidth="1"/>
    <col min="15118" max="15118" width="21.42578125" style="2" customWidth="1"/>
    <col min="15119" max="15119" width="15.42578125" style="2" customWidth="1"/>
    <col min="15120" max="15121" width="6.7109375" style="2"/>
    <col min="15122" max="15122" width="7.85546875" style="2" customWidth="1"/>
    <col min="15123" max="15133" width="6.7109375" style="2"/>
    <col min="15134" max="15134" width="8" style="2" customWidth="1"/>
    <col min="15135" max="15360" width="6.7109375" style="2"/>
    <col min="15361" max="15361" width="3.7109375" style="2" customWidth="1"/>
    <col min="15362" max="15362" width="5" style="2" customWidth="1"/>
    <col min="15363" max="15365" width="4.7109375" style="2" customWidth="1"/>
    <col min="15366" max="15366" width="19" style="2" customWidth="1"/>
    <col min="15367" max="15367" width="34.85546875" style="2" customWidth="1"/>
    <col min="15368" max="15368" width="26.28515625" style="2" customWidth="1"/>
    <col min="15369" max="15369" width="13.7109375" style="2" customWidth="1"/>
    <col min="15370" max="15370" width="11.140625" style="2" customWidth="1"/>
    <col min="15371" max="15371" width="6.140625" style="2" customWidth="1"/>
    <col min="15372" max="15372" width="8.140625" style="2" customWidth="1"/>
    <col min="15373" max="15373" width="9.5703125" style="2" customWidth="1"/>
    <col min="15374" max="15374" width="21.42578125" style="2" customWidth="1"/>
    <col min="15375" max="15375" width="15.42578125" style="2" customWidth="1"/>
    <col min="15376" max="15377" width="6.7109375" style="2"/>
    <col min="15378" max="15378" width="7.85546875" style="2" customWidth="1"/>
    <col min="15379" max="15389" width="6.7109375" style="2"/>
    <col min="15390" max="15390" width="8" style="2" customWidth="1"/>
    <col min="15391" max="15616" width="6.7109375" style="2"/>
    <col min="15617" max="15617" width="3.7109375" style="2" customWidth="1"/>
    <col min="15618" max="15618" width="5" style="2" customWidth="1"/>
    <col min="15619" max="15621" width="4.7109375" style="2" customWidth="1"/>
    <col min="15622" max="15622" width="19" style="2" customWidth="1"/>
    <col min="15623" max="15623" width="34.85546875" style="2" customWidth="1"/>
    <col min="15624" max="15624" width="26.28515625" style="2" customWidth="1"/>
    <col min="15625" max="15625" width="13.7109375" style="2" customWidth="1"/>
    <col min="15626" max="15626" width="11.140625" style="2" customWidth="1"/>
    <col min="15627" max="15627" width="6.140625" style="2" customWidth="1"/>
    <col min="15628" max="15628" width="8.140625" style="2" customWidth="1"/>
    <col min="15629" max="15629" width="9.5703125" style="2" customWidth="1"/>
    <col min="15630" max="15630" width="21.42578125" style="2" customWidth="1"/>
    <col min="15631" max="15631" width="15.42578125" style="2" customWidth="1"/>
    <col min="15632" max="15633" width="6.7109375" style="2"/>
    <col min="15634" max="15634" width="7.85546875" style="2" customWidth="1"/>
    <col min="15635" max="15645" width="6.7109375" style="2"/>
    <col min="15646" max="15646" width="8" style="2" customWidth="1"/>
    <col min="15647" max="15872" width="6.7109375" style="2"/>
    <col min="15873" max="15873" width="3.7109375" style="2" customWidth="1"/>
    <col min="15874" max="15874" width="5" style="2" customWidth="1"/>
    <col min="15875" max="15877" width="4.7109375" style="2" customWidth="1"/>
    <col min="15878" max="15878" width="19" style="2" customWidth="1"/>
    <col min="15879" max="15879" width="34.85546875" style="2" customWidth="1"/>
    <col min="15880" max="15880" width="26.28515625" style="2" customWidth="1"/>
    <col min="15881" max="15881" width="13.7109375" style="2" customWidth="1"/>
    <col min="15882" max="15882" width="11.140625" style="2" customWidth="1"/>
    <col min="15883" max="15883" width="6.140625" style="2" customWidth="1"/>
    <col min="15884" max="15884" width="8.140625" style="2" customWidth="1"/>
    <col min="15885" max="15885" width="9.5703125" style="2" customWidth="1"/>
    <col min="15886" max="15886" width="21.42578125" style="2" customWidth="1"/>
    <col min="15887" max="15887" width="15.42578125" style="2" customWidth="1"/>
    <col min="15888" max="15889" width="6.7109375" style="2"/>
    <col min="15890" max="15890" width="7.85546875" style="2" customWidth="1"/>
    <col min="15891" max="15901" width="6.7109375" style="2"/>
    <col min="15902" max="15902" width="8" style="2" customWidth="1"/>
    <col min="15903" max="16128" width="6.7109375" style="2"/>
    <col min="16129" max="16129" width="3.7109375" style="2" customWidth="1"/>
    <col min="16130" max="16130" width="5" style="2" customWidth="1"/>
    <col min="16131" max="16133" width="4.7109375" style="2" customWidth="1"/>
    <col min="16134" max="16134" width="19" style="2" customWidth="1"/>
    <col min="16135" max="16135" width="34.85546875" style="2" customWidth="1"/>
    <col min="16136" max="16136" width="26.28515625" style="2" customWidth="1"/>
    <col min="16137" max="16137" width="13.7109375" style="2" customWidth="1"/>
    <col min="16138" max="16138" width="11.140625" style="2" customWidth="1"/>
    <col min="16139" max="16139" width="6.140625" style="2" customWidth="1"/>
    <col min="16140" max="16140" width="8.140625" style="2" customWidth="1"/>
    <col min="16141" max="16141" width="9.5703125" style="2" customWidth="1"/>
    <col min="16142" max="16142" width="21.42578125" style="2" customWidth="1"/>
    <col min="16143" max="16143" width="15.42578125" style="2" customWidth="1"/>
    <col min="16144" max="16145" width="6.7109375" style="2"/>
    <col min="16146" max="16146" width="7.85546875" style="2" customWidth="1"/>
    <col min="16147" max="16157" width="6.7109375" style="2"/>
    <col min="16158" max="16158" width="8" style="2" customWidth="1"/>
    <col min="16159" max="16384" width="6.7109375" style="2"/>
  </cols>
  <sheetData>
    <row r="1" spans="1:53" ht="12.75" customHeight="1" x14ac:dyDescent="0.2">
      <c r="A1" s="315" t="s">
        <v>0</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7"/>
    </row>
    <row r="2" spans="1:53" x14ac:dyDescent="0.2">
      <c r="A2" s="318"/>
      <c r="B2" s="319"/>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20"/>
    </row>
    <row r="3" spans="1:53" x14ac:dyDescent="0.2">
      <c r="A3" s="3"/>
      <c r="B3" s="4"/>
      <c r="C3" s="4"/>
      <c r="D3" s="4"/>
      <c r="E3" s="4"/>
      <c r="F3" s="4"/>
      <c r="G3" s="4"/>
      <c r="H3" s="4"/>
      <c r="I3" s="4"/>
      <c r="J3" s="5"/>
      <c r="K3" s="4"/>
      <c r="L3" s="4"/>
      <c r="M3" s="4"/>
      <c r="N3" s="4"/>
      <c r="O3" s="4"/>
      <c r="P3" s="4"/>
      <c r="Q3" s="4"/>
      <c r="R3" s="4"/>
      <c r="S3" s="4"/>
      <c r="T3" s="4"/>
      <c r="U3" s="4"/>
      <c r="V3" s="4"/>
      <c r="W3" s="4"/>
      <c r="X3" s="4"/>
      <c r="Y3" s="4"/>
      <c r="Z3" s="4"/>
      <c r="AA3" s="4"/>
      <c r="AB3" s="4"/>
      <c r="AC3" s="4"/>
      <c r="AD3" s="4"/>
      <c r="AE3" s="4"/>
      <c r="AF3" s="4"/>
      <c r="AG3" s="4"/>
      <c r="AH3" s="4"/>
      <c r="AI3" s="4"/>
      <c r="AJ3" s="4"/>
      <c r="AK3" s="4"/>
      <c r="AL3" s="4"/>
      <c r="AM3" s="6"/>
    </row>
    <row r="4" spans="1:53" ht="13.5" thickBot="1" x14ac:dyDescent="0.25">
      <c r="A4" s="7"/>
      <c r="B4" s="8"/>
      <c r="C4" s="8"/>
      <c r="D4" s="8"/>
      <c r="E4" s="8"/>
      <c r="F4" s="8"/>
      <c r="G4" s="8"/>
      <c r="H4" s="8"/>
      <c r="I4" s="8"/>
      <c r="J4" s="9"/>
      <c r="K4" s="8"/>
      <c r="L4" s="8"/>
      <c r="M4" s="8"/>
      <c r="N4" s="8"/>
      <c r="O4" s="8"/>
      <c r="P4" s="8"/>
      <c r="Q4" s="8"/>
      <c r="R4" s="8"/>
      <c r="S4" s="8"/>
      <c r="T4" s="8"/>
      <c r="U4" s="8"/>
      <c r="V4" s="8"/>
      <c r="W4" s="8"/>
      <c r="X4" s="8"/>
      <c r="Y4" s="8"/>
      <c r="Z4" s="8"/>
      <c r="AA4" s="8"/>
      <c r="AB4" s="8"/>
      <c r="AC4" s="8"/>
      <c r="AD4" s="8"/>
      <c r="AE4" s="8"/>
      <c r="AF4" s="8"/>
      <c r="AG4" s="8"/>
      <c r="AH4" s="8"/>
      <c r="AI4" s="8"/>
      <c r="AJ4" s="8"/>
      <c r="AK4" s="8"/>
      <c r="AL4" s="8"/>
      <c r="AM4" s="10"/>
    </row>
    <row r="5" spans="1:53" ht="12.75" customHeight="1" x14ac:dyDescent="0.2">
      <c r="A5" s="321" t="s">
        <v>1</v>
      </c>
      <c r="B5" s="321"/>
      <c r="C5" s="321"/>
      <c r="D5" s="321"/>
      <c r="E5" s="321"/>
      <c r="F5" s="321"/>
      <c r="G5" s="321"/>
      <c r="H5" s="321"/>
      <c r="I5" s="321"/>
      <c r="J5" s="321"/>
      <c r="K5" s="321"/>
      <c r="L5" s="321"/>
      <c r="M5" s="321" t="s">
        <v>2</v>
      </c>
      <c r="N5" s="321"/>
      <c r="O5" s="321"/>
      <c r="P5" s="321"/>
      <c r="Q5" s="321"/>
      <c r="R5" s="321"/>
      <c r="S5" s="321"/>
      <c r="T5" s="321"/>
      <c r="U5" s="321"/>
      <c r="V5" s="321"/>
      <c r="W5" s="321"/>
      <c r="X5" s="321"/>
      <c r="Y5" s="321"/>
      <c r="Z5" s="321"/>
      <c r="AA5" s="321"/>
      <c r="AB5" s="321"/>
      <c r="AC5" s="321"/>
      <c r="AD5" s="322" t="s">
        <v>3</v>
      </c>
      <c r="AE5" s="323"/>
      <c r="AF5" s="323"/>
      <c r="AG5" s="323"/>
      <c r="AH5" s="323"/>
      <c r="AI5" s="323"/>
      <c r="AJ5" s="323"/>
      <c r="AK5" s="323"/>
      <c r="AL5" s="323"/>
      <c r="AM5" s="324"/>
    </row>
    <row r="6" spans="1:53" ht="31.5" customHeight="1" x14ac:dyDescent="0.2">
      <c r="A6" s="328" t="s">
        <v>4</v>
      </c>
      <c r="B6" s="329"/>
      <c r="C6" s="329"/>
      <c r="D6" s="329"/>
      <c r="E6" s="329"/>
      <c r="F6" s="329"/>
      <c r="G6" s="329"/>
      <c r="H6" s="329"/>
      <c r="I6" s="329"/>
      <c r="J6" s="329"/>
      <c r="K6" s="329"/>
      <c r="L6" s="330"/>
      <c r="M6" s="331" t="s">
        <v>5</v>
      </c>
      <c r="N6" s="331"/>
      <c r="O6" s="331"/>
      <c r="P6" s="331"/>
      <c r="Q6" s="331"/>
      <c r="R6" s="331"/>
      <c r="S6" s="331"/>
      <c r="T6" s="331"/>
      <c r="U6" s="331"/>
      <c r="V6" s="331"/>
      <c r="W6" s="331"/>
      <c r="X6" s="331"/>
      <c r="Y6" s="331"/>
      <c r="Z6" s="331"/>
      <c r="AA6" s="331"/>
      <c r="AB6" s="331"/>
      <c r="AC6" s="331"/>
      <c r="AD6" s="325"/>
      <c r="AE6" s="326"/>
      <c r="AF6" s="326"/>
      <c r="AG6" s="326"/>
      <c r="AH6" s="326"/>
      <c r="AI6" s="326"/>
      <c r="AJ6" s="326"/>
      <c r="AK6" s="326"/>
      <c r="AL6" s="326"/>
      <c r="AM6" s="327"/>
    </row>
    <row r="7" spans="1:53" ht="12.75" customHeight="1" x14ac:dyDescent="0.2">
      <c r="A7" s="332" t="s">
        <v>6</v>
      </c>
      <c r="B7" s="332"/>
      <c r="C7" s="332"/>
      <c r="D7" s="332"/>
      <c r="E7" s="332"/>
      <c r="F7" s="332"/>
      <c r="G7" s="332"/>
      <c r="H7" s="332"/>
      <c r="I7" s="332"/>
      <c r="J7" s="332"/>
      <c r="K7" s="332"/>
      <c r="L7" s="332"/>
      <c r="M7" s="332"/>
      <c r="N7" s="332"/>
      <c r="O7" s="332"/>
      <c r="P7" s="333" t="s">
        <v>7</v>
      </c>
      <c r="Q7" s="333"/>
      <c r="R7" s="333"/>
      <c r="S7" s="333"/>
      <c r="T7" s="333"/>
      <c r="U7" s="333"/>
      <c r="V7" s="333"/>
      <c r="W7" s="333"/>
      <c r="X7" s="333"/>
      <c r="Y7" s="333"/>
      <c r="Z7" s="333"/>
      <c r="AA7" s="333"/>
      <c r="AB7" s="334" t="s">
        <v>8</v>
      </c>
      <c r="AC7" s="334"/>
      <c r="AD7" s="334"/>
      <c r="AE7" s="334"/>
      <c r="AF7" s="334"/>
      <c r="AG7" s="334"/>
      <c r="AH7" s="334"/>
      <c r="AI7" s="334"/>
      <c r="AJ7" s="334"/>
      <c r="AK7" s="334"/>
      <c r="AL7" s="334"/>
      <c r="AM7" s="334"/>
    </row>
    <row r="8" spans="1:53" ht="42" customHeight="1" x14ac:dyDescent="0.2">
      <c r="A8" s="332" t="s">
        <v>9</v>
      </c>
      <c r="B8" s="335" t="s">
        <v>10</v>
      </c>
      <c r="C8" s="335"/>
      <c r="D8" s="335"/>
      <c r="E8" s="335"/>
      <c r="F8" s="332" t="s">
        <v>11</v>
      </c>
      <c r="G8" s="332" t="s">
        <v>12</v>
      </c>
      <c r="H8" s="332" t="s">
        <v>13</v>
      </c>
      <c r="I8" s="332" t="s">
        <v>14</v>
      </c>
      <c r="J8" s="332" t="s">
        <v>15</v>
      </c>
      <c r="K8" s="332" t="s">
        <v>16</v>
      </c>
      <c r="L8" s="332"/>
      <c r="M8" s="332" t="s">
        <v>17</v>
      </c>
      <c r="N8" s="332" t="s">
        <v>18</v>
      </c>
      <c r="O8" s="332" t="s">
        <v>19</v>
      </c>
      <c r="P8" s="346" t="s">
        <v>20</v>
      </c>
      <c r="Q8" s="346" t="s">
        <v>21</v>
      </c>
      <c r="R8" s="346" t="s">
        <v>22</v>
      </c>
      <c r="S8" s="346" t="s">
        <v>23</v>
      </c>
      <c r="T8" s="346" t="s">
        <v>24</v>
      </c>
      <c r="U8" s="346" t="s">
        <v>25</v>
      </c>
      <c r="V8" s="346" t="s">
        <v>26</v>
      </c>
      <c r="W8" s="346" t="s">
        <v>27</v>
      </c>
      <c r="X8" s="346" t="s">
        <v>28</v>
      </c>
      <c r="Y8" s="346" t="s">
        <v>29</v>
      </c>
      <c r="Z8" s="346" t="s">
        <v>30</v>
      </c>
      <c r="AA8" s="346" t="s">
        <v>31</v>
      </c>
      <c r="AB8" s="345" t="s">
        <v>20</v>
      </c>
      <c r="AC8" s="345" t="s">
        <v>21</v>
      </c>
      <c r="AD8" s="345" t="s">
        <v>22</v>
      </c>
      <c r="AE8" s="345" t="s">
        <v>23</v>
      </c>
      <c r="AF8" s="345" t="s">
        <v>24</v>
      </c>
      <c r="AG8" s="345" t="s">
        <v>25</v>
      </c>
      <c r="AH8" s="345" t="s">
        <v>26</v>
      </c>
      <c r="AI8" s="345" t="s">
        <v>27</v>
      </c>
      <c r="AJ8" s="345" t="s">
        <v>28</v>
      </c>
      <c r="AK8" s="345" t="s">
        <v>29</v>
      </c>
      <c r="AL8" s="345" t="s">
        <v>30</v>
      </c>
      <c r="AM8" s="345" t="s">
        <v>31</v>
      </c>
    </row>
    <row r="9" spans="1:53" ht="40.5" customHeight="1" x14ac:dyDescent="0.2">
      <c r="A9" s="332"/>
      <c r="B9" s="11">
        <v>1</v>
      </c>
      <c r="C9" s="11">
        <v>2</v>
      </c>
      <c r="D9" s="11">
        <v>3</v>
      </c>
      <c r="E9" s="11">
        <v>4</v>
      </c>
      <c r="F9" s="332"/>
      <c r="G9" s="332"/>
      <c r="H9" s="332"/>
      <c r="I9" s="332"/>
      <c r="J9" s="332"/>
      <c r="K9" s="11" t="s">
        <v>32</v>
      </c>
      <c r="L9" s="11" t="s">
        <v>33</v>
      </c>
      <c r="M9" s="332"/>
      <c r="N9" s="332"/>
      <c r="O9" s="332"/>
      <c r="P9" s="346"/>
      <c r="Q9" s="346"/>
      <c r="R9" s="346"/>
      <c r="S9" s="346"/>
      <c r="T9" s="346"/>
      <c r="U9" s="346"/>
      <c r="V9" s="346"/>
      <c r="W9" s="346"/>
      <c r="X9" s="346"/>
      <c r="Y9" s="346"/>
      <c r="Z9" s="346"/>
      <c r="AA9" s="346"/>
      <c r="AB9" s="345"/>
      <c r="AC9" s="345"/>
      <c r="AD9" s="345"/>
      <c r="AE9" s="345"/>
      <c r="AF9" s="345"/>
      <c r="AG9" s="345"/>
      <c r="AH9" s="345"/>
      <c r="AI9" s="345"/>
      <c r="AJ9" s="345"/>
      <c r="AK9" s="345"/>
      <c r="AL9" s="345"/>
      <c r="AM9" s="345"/>
    </row>
    <row r="10" spans="1:53" ht="75" customHeight="1" x14ac:dyDescent="0.2">
      <c r="A10" s="12">
        <v>1</v>
      </c>
      <c r="B10" s="12" t="s">
        <v>34</v>
      </c>
      <c r="C10" s="13"/>
      <c r="D10" s="13"/>
      <c r="E10" s="12"/>
      <c r="F10" s="14" t="s">
        <v>35</v>
      </c>
      <c r="G10" s="12" t="s">
        <v>36</v>
      </c>
      <c r="H10" s="12" t="s">
        <v>37</v>
      </c>
      <c r="I10" s="12" t="s">
        <v>38</v>
      </c>
      <c r="J10" s="15">
        <v>0.9</v>
      </c>
      <c r="K10" s="16" t="s">
        <v>39</v>
      </c>
      <c r="L10" s="17" t="s">
        <v>40</v>
      </c>
      <c r="M10" s="12" t="s">
        <v>41</v>
      </c>
      <c r="N10" s="18" t="s">
        <v>42</v>
      </c>
      <c r="O10" s="12" t="s">
        <v>43</v>
      </c>
      <c r="P10" s="19"/>
      <c r="Q10" s="19"/>
      <c r="R10" s="19"/>
      <c r="S10" s="19"/>
      <c r="T10" s="19"/>
      <c r="U10" s="19"/>
      <c r="V10" s="19"/>
      <c r="W10" s="19"/>
      <c r="X10" s="19"/>
      <c r="Y10" s="19"/>
      <c r="Z10" s="19"/>
      <c r="AA10" s="15">
        <v>0.96</v>
      </c>
      <c r="AB10" s="20"/>
      <c r="AC10" s="20"/>
      <c r="AD10" s="20"/>
      <c r="AE10" s="20"/>
      <c r="AF10" s="20"/>
      <c r="AG10" s="20"/>
      <c r="AH10" s="20"/>
      <c r="AI10" s="20"/>
      <c r="AJ10" s="20"/>
      <c r="AK10" s="20"/>
      <c r="AL10" s="20"/>
      <c r="AM10" s="20"/>
    </row>
    <row r="11" spans="1:53" ht="92.25" customHeight="1" x14ac:dyDescent="0.2">
      <c r="A11" s="12">
        <v>2</v>
      </c>
      <c r="B11" s="12" t="s">
        <v>34</v>
      </c>
      <c r="C11" s="13"/>
      <c r="D11" s="13"/>
      <c r="E11" s="12"/>
      <c r="F11" s="14" t="s">
        <v>44</v>
      </c>
      <c r="G11" s="12" t="s">
        <v>45</v>
      </c>
      <c r="H11" s="12" t="s">
        <v>46</v>
      </c>
      <c r="I11" s="12" t="s">
        <v>38</v>
      </c>
      <c r="J11" s="15">
        <v>0.9</v>
      </c>
      <c r="K11" s="16" t="s">
        <v>47</v>
      </c>
      <c r="L11" s="17" t="s">
        <v>40</v>
      </c>
      <c r="M11" s="12" t="s">
        <v>41</v>
      </c>
      <c r="N11" s="12" t="s">
        <v>48</v>
      </c>
      <c r="O11" s="12" t="s">
        <v>43</v>
      </c>
      <c r="P11" s="19"/>
      <c r="Q11" s="19"/>
      <c r="R11" s="19"/>
      <c r="S11" s="19"/>
      <c r="T11" s="19"/>
      <c r="U11" s="19"/>
      <c r="V11" s="19"/>
      <c r="W11" s="19"/>
      <c r="X11" s="19"/>
      <c r="Y11" s="19"/>
      <c r="Z11" s="19"/>
      <c r="AA11" s="15">
        <v>0.88</v>
      </c>
      <c r="AB11" s="20"/>
      <c r="AC11" s="20"/>
      <c r="AD11" s="20"/>
      <c r="AE11" s="20"/>
      <c r="AF11" s="20"/>
      <c r="AG11" s="20"/>
      <c r="AH11" s="20"/>
      <c r="AI11" s="20"/>
      <c r="AJ11" s="20"/>
      <c r="AK11" s="20"/>
      <c r="AL11" s="20"/>
      <c r="AM11" s="20"/>
    </row>
    <row r="12" spans="1:53" ht="156" customHeight="1" x14ac:dyDescent="0.2">
      <c r="A12" s="12">
        <v>3</v>
      </c>
      <c r="B12" s="12" t="s">
        <v>34</v>
      </c>
      <c r="C12" s="13"/>
      <c r="D12" s="13"/>
      <c r="E12" s="12"/>
      <c r="F12" s="14" t="s">
        <v>49</v>
      </c>
      <c r="G12" s="12" t="s">
        <v>50</v>
      </c>
      <c r="H12" s="12" t="s">
        <v>51</v>
      </c>
      <c r="I12" s="12" t="s">
        <v>52</v>
      </c>
      <c r="J12" s="15" t="s">
        <v>53</v>
      </c>
      <c r="K12" s="16" t="s">
        <v>47</v>
      </c>
      <c r="L12" s="17" t="s">
        <v>40</v>
      </c>
      <c r="M12" s="12" t="s">
        <v>54</v>
      </c>
      <c r="N12" s="12" t="s">
        <v>55</v>
      </c>
      <c r="O12" s="12" t="s">
        <v>56</v>
      </c>
      <c r="P12" s="19"/>
      <c r="Q12" s="19"/>
      <c r="R12" s="19"/>
      <c r="S12" s="19"/>
      <c r="T12" s="19"/>
      <c r="U12" s="19"/>
      <c r="V12" s="19"/>
      <c r="W12" s="19"/>
      <c r="X12" s="19"/>
      <c r="Y12" s="19"/>
      <c r="Z12" s="19"/>
      <c r="AA12" s="15" t="s">
        <v>57</v>
      </c>
      <c r="AB12" s="20"/>
      <c r="AC12" s="20"/>
      <c r="AD12" s="20"/>
      <c r="AE12" s="20"/>
      <c r="AF12" s="20"/>
      <c r="AG12" s="20"/>
      <c r="AH12" s="20"/>
      <c r="AI12" s="20"/>
      <c r="AJ12" s="20"/>
      <c r="AK12" s="20"/>
      <c r="AL12" s="20"/>
      <c r="AM12" s="20"/>
    </row>
    <row r="13" spans="1:53" ht="150.75" customHeight="1" x14ac:dyDescent="0.2">
      <c r="A13" s="12">
        <v>4</v>
      </c>
      <c r="B13" s="12" t="s">
        <v>34</v>
      </c>
      <c r="C13" s="13"/>
      <c r="D13" s="13"/>
      <c r="E13" s="12"/>
      <c r="F13" s="14" t="s">
        <v>58</v>
      </c>
      <c r="G13" s="12" t="s">
        <v>59</v>
      </c>
      <c r="H13" s="12" t="s">
        <v>60</v>
      </c>
      <c r="I13" s="12" t="s">
        <v>52</v>
      </c>
      <c r="J13" s="15" t="s">
        <v>61</v>
      </c>
      <c r="K13" s="16" t="s">
        <v>47</v>
      </c>
      <c r="L13" s="17" t="s">
        <v>40</v>
      </c>
      <c r="M13" s="12" t="s">
        <v>41</v>
      </c>
      <c r="N13" s="12" t="s">
        <v>55</v>
      </c>
      <c r="O13" s="12" t="s">
        <v>56</v>
      </c>
      <c r="P13" s="19"/>
      <c r="Q13" s="19"/>
      <c r="R13" s="19"/>
      <c r="S13" s="19"/>
      <c r="T13" s="19"/>
      <c r="U13" s="19"/>
      <c r="V13" s="19"/>
      <c r="W13" s="19"/>
      <c r="X13" s="19"/>
      <c r="Y13" s="19"/>
      <c r="Z13" s="19"/>
      <c r="AA13" s="21">
        <v>1</v>
      </c>
      <c r="AB13" s="20"/>
      <c r="AC13" s="20"/>
      <c r="AD13" s="20"/>
      <c r="AE13" s="20"/>
      <c r="AF13" s="20"/>
      <c r="AG13" s="20"/>
      <c r="AH13" s="20"/>
      <c r="AI13" s="20"/>
      <c r="AJ13" s="20"/>
      <c r="AK13" s="20"/>
      <c r="AL13" s="20"/>
      <c r="AM13" s="20"/>
    </row>
    <row r="14" spans="1:53" ht="191.25" customHeight="1" x14ac:dyDescent="0.2">
      <c r="A14" s="12">
        <v>5</v>
      </c>
      <c r="B14" s="12" t="s">
        <v>34</v>
      </c>
      <c r="C14" s="13"/>
      <c r="D14" s="13"/>
      <c r="E14" s="12"/>
      <c r="F14" s="14" t="s">
        <v>62</v>
      </c>
      <c r="G14" s="18" t="s">
        <v>63</v>
      </c>
      <c r="H14" s="12" t="s">
        <v>64</v>
      </c>
      <c r="I14" s="12" t="s">
        <v>52</v>
      </c>
      <c r="J14" s="15" t="s">
        <v>65</v>
      </c>
      <c r="K14" s="16" t="s">
        <v>66</v>
      </c>
      <c r="L14" s="17" t="s">
        <v>66</v>
      </c>
      <c r="M14" s="12" t="s">
        <v>41</v>
      </c>
      <c r="N14" s="12" t="s">
        <v>55</v>
      </c>
      <c r="O14" s="12" t="s">
        <v>67</v>
      </c>
      <c r="P14" s="19"/>
      <c r="Q14" s="19"/>
      <c r="R14" s="19"/>
      <c r="S14" s="19"/>
      <c r="T14" s="19"/>
      <c r="U14" s="19"/>
      <c r="V14" s="19"/>
      <c r="W14" s="19"/>
      <c r="X14" s="19"/>
      <c r="Y14" s="19"/>
      <c r="Z14" s="19"/>
      <c r="AA14" s="21">
        <v>1</v>
      </c>
      <c r="AB14" s="20"/>
      <c r="AC14" s="20"/>
      <c r="AD14" s="20"/>
      <c r="AE14" s="20"/>
      <c r="AF14" s="20"/>
      <c r="AG14" s="20"/>
      <c r="AH14" s="20"/>
      <c r="AI14" s="20"/>
      <c r="AJ14" s="20"/>
      <c r="AK14" s="20"/>
      <c r="AL14" s="20"/>
      <c r="AM14" s="20"/>
    </row>
    <row r="15" spans="1:53" s="22" customFormat="1" ht="12.75" customHeight="1" x14ac:dyDescent="0.2">
      <c r="A15" s="347" t="s">
        <v>68</v>
      </c>
      <c r="B15" s="347"/>
      <c r="C15" s="347"/>
      <c r="D15" s="347"/>
      <c r="E15" s="347"/>
      <c r="F15" s="347"/>
      <c r="G15" s="347"/>
      <c r="H15" s="347"/>
      <c r="I15" s="347"/>
      <c r="J15" s="347"/>
      <c r="K15" s="347"/>
      <c r="L15" s="347"/>
      <c r="M15" s="347"/>
      <c r="N15" s="347"/>
      <c r="O15" s="347"/>
      <c r="P15" s="347"/>
      <c r="Q15" s="347"/>
      <c r="R15" s="347"/>
      <c r="S15" s="347"/>
      <c r="T15" s="347"/>
      <c r="U15" s="347"/>
      <c r="V15" s="347"/>
      <c r="W15" s="347"/>
      <c r="X15" s="347"/>
      <c r="Y15" s="347"/>
      <c r="Z15" s="347"/>
      <c r="AA15" s="347"/>
      <c r="AB15" s="347"/>
      <c r="AC15" s="347"/>
      <c r="AD15" s="347"/>
      <c r="AE15" s="347"/>
      <c r="AF15" s="347"/>
      <c r="AG15" s="347"/>
      <c r="AH15" s="347"/>
      <c r="AI15" s="347"/>
      <c r="AJ15" s="347"/>
      <c r="AK15" s="347"/>
      <c r="AL15" s="347"/>
      <c r="AM15" s="347"/>
      <c r="AN15" s="1"/>
      <c r="AO15" s="1"/>
      <c r="AP15" s="1"/>
      <c r="AQ15" s="1"/>
      <c r="AR15" s="1"/>
      <c r="AS15" s="1"/>
      <c r="AT15" s="1"/>
      <c r="AU15" s="1"/>
      <c r="AV15" s="1"/>
      <c r="AW15" s="1"/>
      <c r="AX15" s="1"/>
      <c r="AY15" s="1"/>
      <c r="AZ15" s="1"/>
      <c r="BA15" s="1"/>
    </row>
    <row r="16" spans="1:53" s="1" customFormat="1" x14ac:dyDescent="0.2">
      <c r="A16" s="336" t="s">
        <v>69</v>
      </c>
      <c r="B16" s="337"/>
      <c r="C16" s="337"/>
      <c r="D16" s="337"/>
      <c r="E16" s="337"/>
      <c r="F16" s="337"/>
      <c r="G16" s="337"/>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7"/>
      <c r="AK16" s="337"/>
      <c r="AL16" s="337"/>
      <c r="AM16" s="338"/>
    </row>
    <row r="17" spans="1:53" s="1" customFormat="1" x14ac:dyDescent="0.2">
      <c r="A17" s="339"/>
      <c r="B17" s="340"/>
      <c r="C17" s="340"/>
      <c r="D17" s="340"/>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0"/>
      <c r="AK17" s="340"/>
      <c r="AL17" s="340"/>
      <c r="AM17" s="341"/>
    </row>
    <row r="18" spans="1:53" s="1" customFormat="1" x14ac:dyDescent="0.2">
      <c r="A18" s="339"/>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1"/>
    </row>
    <row r="19" spans="1:53" s="1" customFormat="1" x14ac:dyDescent="0.2">
      <c r="A19" s="339"/>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1"/>
    </row>
    <row r="20" spans="1:53" s="1" customFormat="1" x14ac:dyDescent="0.2">
      <c r="A20" s="339"/>
      <c r="B20" s="340"/>
      <c r="C20" s="340"/>
      <c r="D20" s="340"/>
      <c r="E20" s="340"/>
      <c r="F20" s="340"/>
      <c r="G20" s="340"/>
      <c r="H20" s="340"/>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340"/>
      <c r="AL20" s="340"/>
      <c r="AM20" s="341"/>
    </row>
    <row r="21" spans="1:53" s="1" customFormat="1" ht="9" customHeight="1" x14ac:dyDescent="0.2">
      <c r="A21" s="339"/>
      <c r="B21" s="340"/>
      <c r="C21" s="340"/>
      <c r="D21" s="340"/>
      <c r="E21" s="340"/>
      <c r="F21" s="340"/>
      <c r="G21" s="340"/>
      <c r="H21" s="340"/>
      <c r="I21" s="340"/>
      <c r="J21" s="340"/>
      <c r="K21" s="340"/>
      <c r="L21" s="340"/>
      <c r="M21" s="340"/>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340"/>
      <c r="AM21" s="341"/>
    </row>
    <row r="22" spans="1:53" s="23" customFormat="1" ht="17.25" customHeight="1" x14ac:dyDescent="0.2">
      <c r="A22" s="339"/>
      <c r="B22" s="340"/>
      <c r="C22" s="340"/>
      <c r="D22" s="340"/>
      <c r="E22" s="340"/>
      <c r="F22" s="340"/>
      <c r="G22" s="340"/>
      <c r="H22" s="340"/>
      <c r="I22" s="340"/>
      <c r="J22" s="340"/>
      <c r="K22" s="340"/>
      <c r="L22" s="340"/>
      <c r="M22" s="340"/>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340"/>
      <c r="AL22" s="340"/>
      <c r="AM22" s="341"/>
      <c r="AN22" s="1"/>
      <c r="AO22" s="1"/>
      <c r="AP22" s="1"/>
      <c r="AQ22" s="1"/>
      <c r="AR22" s="1"/>
      <c r="AS22" s="1"/>
      <c r="AT22" s="1"/>
      <c r="AU22" s="1"/>
      <c r="AV22" s="1"/>
      <c r="AW22" s="1"/>
      <c r="AX22" s="1"/>
      <c r="AY22" s="1"/>
      <c r="AZ22" s="1"/>
      <c r="BA22" s="1"/>
    </row>
    <row r="23" spans="1:53" ht="170.25" customHeight="1" x14ac:dyDescent="0.2">
      <c r="A23" s="342"/>
      <c r="B23" s="343"/>
      <c r="C23" s="343"/>
      <c r="D23" s="343"/>
      <c r="E23" s="343"/>
      <c r="F23" s="343"/>
      <c r="G23" s="343"/>
      <c r="H23" s="343"/>
      <c r="I23" s="343"/>
      <c r="J23" s="343"/>
      <c r="K23" s="343"/>
      <c r="L23" s="343"/>
      <c r="M23" s="34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43"/>
      <c r="AL23" s="343"/>
      <c r="AM23" s="344"/>
    </row>
  </sheetData>
  <mergeCells count="46">
    <mergeCell ref="A15:AM15"/>
    <mergeCell ref="U8:U9"/>
    <mergeCell ref="V8:V9"/>
    <mergeCell ref="W8:W9"/>
    <mergeCell ref="K8:L8"/>
    <mergeCell ref="M8:M9"/>
    <mergeCell ref="N8:N9"/>
    <mergeCell ref="O8:O9"/>
    <mergeCell ref="P8:P9"/>
    <mergeCell ref="Q8:Q9"/>
    <mergeCell ref="A16:AM23"/>
    <mergeCell ref="AD8:AD9"/>
    <mergeCell ref="AE8:AE9"/>
    <mergeCell ref="AF8:AF9"/>
    <mergeCell ref="AG8:AG9"/>
    <mergeCell ref="AH8:AH9"/>
    <mergeCell ref="AI8:AI9"/>
    <mergeCell ref="X8:X9"/>
    <mergeCell ref="Y8:Y9"/>
    <mergeCell ref="Z8:Z9"/>
    <mergeCell ref="AA8:AA9"/>
    <mergeCell ref="AB8:AB9"/>
    <mergeCell ref="AC8:AC9"/>
    <mergeCell ref="R8:R9"/>
    <mergeCell ref="S8:S9"/>
    <mergeCell ref="T8:T9"/>
    <mergeCell ref="A7:O7"/>
    <mergeCell ref="P7:AA7"/>
    <mergeCell ref="AB7:AM7"/>
    <mergeCell ref="A8:A9"/>
    <mergeCell ref="B8:E8"/>
    <mergeCell ref="F8:F9"/>
    <mergeCell ref="G8:G9"/>
    <mergeCell ref="H8:H9"/>
    <mergeCell ref="I8:I9"/>
    <mergeCell ref="J8:J9"/>
    <mergeCell ref="AJ8:AJ9"/>
    <mergeCell ref="AK8:AK9"/>
    <mergeCell ref="AL8:AL9"/>
    <mergeCell ref="AM8:AM9"/>
    <mergeCell ref="A1:AM2"/>
    <mergeCell ref="A5:L5"/>
    <mergeCell ref="M5:AC5"/>
    <mergeCell ref="AD5:AM6"/>
    <mergeCell ref="A6:L6"/>
    <mergeCell ref="M6:AC6"/>
  </mergeCells>
  <pageMargins left="0.70866141732283472" right="0.70866141732283472" top="0.74803149606299213" bottom="0.74803149606299213" header="0.31496062992125984" footer="0.31496062992125984"/>
  <pageSetup paperSize="5" scale="90" orientation="landscape" horizontalDpi="300" verticalDpi="300" r:id="rId1"/>
  <headerFooter>
    <oddFooter>&amp;L&amp;"Arial,Normal"&amp;8FR.PS.010&amp;C&amp;"Arial,Normal"&amp;8                                                                                                            &amp;R&amp;"Arial,Normal"&amp;8Versión 04_29/08/2016</oddFoot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24"/>
  <sheetViews>
    <sheetView zoomScale="80" zoomScaleNormal="80" workbookViewId="0">
      <selection activeCell="G7" sqref="G7"/>
    </sheetView>
  </sheetViews>
  <sheetFormatPr baseColWidth="10" defaultColWidth="6.7109375" defaultRowHeight="12.75" x14ac:dyDescent="0.2"/>
  <cols>
    <col min="1" max="1" width="3.7109375" style="2" customWidth="1"/>
    <col min="2" max="2" width="5" style="2" customWidth="1"/>
    <col min="3" max="5" width="4.7109375" style="2" customWidth="1"/>
    <col min="6" max="6" width="22.85546875" style="2" customWidth="1"/>
    <col min="7" max="7" width="18.28515625" style="2" customWidth="1"/>
    <col min="8" max="8" width="17" style="2" customWidth="1"/>
    <col min="9" max="9" width="13.7109375" style="2" customWidth="1"/>
    <col min="10" max="10" width="6.140625" style="2" customWidth="1"/>
    <col min="11" max="12" width="6.42578125" style="2" customWidth="1"/>
    <col min="13" max="13" width="9.5703125" style="2" customWidth="1"/>
    <col min="14" max="14" width="21.42578125" style="2" customWidth="1"/>
    <col min="15" max="15" width="15.42578125" style="2" customWidth="1"/>
    <col min="16" max="17" width="5.85546875" style="2" customWidth="1"/>
    <col min="18" max="19" width="7.42578125" style="2" customWidth="1"/>
    <col min="20" max="20" width="7.140625" style="2" customWidth="1"/>
    <col min="21" max="21" width="8.28515625" style="2" customWidth="1"/>
    <col min="22" max="22" width="5.85546875" style="2" customWidth="1"/>
    <col min="23" max="23" width="6.28515625" style="2" customWidth="1"/>
    <col min="24" max="27" width="5.85546875" style="2" customWidth="1"/>
    <col min="28" max="28" width="13.7109375" style="2" customWidth="1"/>
    <col min="29" max="40" width="5.85546875" style="2" customWidth="1"/>
    <col min="41" max="53" width="6.7109375" style="1"/>
    <col min="54" max="256" width="6.7109375" style="2"/>
    <col min="257" max="257" width="3.7109375" style="2" customWidth="1"/>
    <col min="258" max="258" width="5" style="2" customWidth="1"/>
    <col min="259" max="261" width="4.7109375" style="2" customWidth="1"/>
    <col min="262" max="262" width="22.85546875" style="2" customWidth="1"/>
    <col min="263" max="263" width="18.28515625" style="2" customWidth="1"/>
    <col min="264" max="264" width="17" style="2" customWidth="1"/>
    <col min="265" max="265" width="13.7109375" style="2" customWidth="1"/>
    <col min="266" max="266" width="6.140625" style="2" customWidth="1"/>
    <col min="267" max="268" width="6.42578125" style="2" customWidth="1"/>
    <col min="269" max="269" width="9.5703125" style="2" customWidth="1"/>
    <col min="270" max="270" width="21.42578125" style="2" customWidth="1"/>
    <col min="271" max="271" width="15.42578125" style="2" customWidth="1"/>
    <col min="272" max="273" width="5.85546875" style="2" customWidth="1"/>
    <col min="274" max="275" width="7.42578125" style="2" customWidth="1"/>
    <col min="276" max="276" width="7.140625" style="2" customWidth="1"/>
    <col min="277" max="277" width="8.28515625" style="2" customWidth="1"/>
    <col min="278" max="278" width="5.85546875" style="2" customWidth="1"/>
    <col min="279" max="279" width="6.28515625" style="2" customWidth="1"/>
    <col min="280" max="283" width="5.85546875" style="2" customWidth="1"/>
    <col min="284" max="284" width="13.7109375" style="2" customWidth="1"/>
    <col min="285" max="296" width="5.85546875" style="2" customWidth="1"/>
    <col min="297" max="512" width="6.7109375" style="2"/>
    <col min="513" max="513" width="3.7109375" style="2" customWidth="1"/>
    <col min="514" max="514" width="5" style="2" customWidth="1"/>
    <col min="515" max="517" width="4.7109375" style="2" customWidth="1"/>
    <col min="518" max="518" width="22.85546875" style="2" customWidth="1"/>
    <col min="519" max="519" width="18.28515625" style="2" customWidth="1"/>
    <col min="520" max="520" width="17" style="2" customWidth="1"/>
    <col min="521" max="521" width="13.7109375" style="2" customWidth="1"/>
    <col min="522" max="522" width="6.140625" style="2" customWidth="1"/>
    <col min="523" max="524" width="6.42578125" style="2" customWidth="1"/>
    <col min="525" max="525" width="9.5703125" style="2" customWidth="1"/>
    <col min="526" max="526" width="21.42578125" style="2" customWidth="1"/>
    <col min="527" max="527" width="15.42578125" style="2" customWidth="1"/>
    <col min="528" max="529" width="5.85546875" style="2" customWidth="1"/>
    <col min="530" max="531" width="7.42578125" style="2" customWidth="1"/>
    <col min="532" max="532" width="7.140625" style="2" customWidth="1"/>
    <col min="533" max="533" width="8.28515625" style="2" customWidth="1"/>
    <col min="534" max="534" width="5.85546875" style="2" customWidth="1"/>
    <col min="535" max="535" width="6.28515625" style="2" customWidth="1"/>
    <col min="536" max="539" width="5.85546875" style="2" customWidth="1"/>
    <col min="540" max="540" width="13.7109375" style="2" customWidth="1"/>
    <col min="541" max="552" width="5.85546875" style="2" customWidth="1"/>
    <col min="553" max="768" width="6.7109375" style="2"/>
    <col min="769" max="769" width="3.7109375" style="2" customWidth="1"/>
    <col min="770" max="770" width="5" style="2" customWidth="1"/>
    <col min="771" max="773" width="4.7109375" style="2" customWidth="1"/>
    <col min="774" max="774" width="22.85546875" style="2" customWidth="1"/>
    <col min="775" max="775" width="18.28515625" style="2" customWidth="1"/>
    <col min="776" max="776" width="17" style="2" customWidth="1"/>
    <col min="777" max="777" width="13.7109375" style="2" customWidth="1"/>
    <col min="778" max="778" width="6.140625" style="2" customWidth="1"/>
    <col min="779" max="780" width="6.42578125" style="2" customWidth="1"/>
    <col min="781" max="781" width="9.5703125" style="2" customWidth="1"/>
    <col min="782" max="782" width="21.42578125" style="2" customWidth="1"/>
    <col min="783" max="783" width="15.42578125" style="2" customWidth="1"/>
    <col min="784" max="785" width="5.85546875" style="2" customWidth="1"/>
    <col min="786" max="787" width="7.42578125" style="2" customWidth="1"/>
    <col min="788" max="788" width="7.140625" style="2" customWidth="1"/>
    <col min="789" max="789" width="8.28515625" style="2" customWidth="1"/>
    <col min="790" max="790" width="5.85546875" style="2" customWidth="1"/>
    <col min="791" max="791" width="6.28515625" style="2" customWidth="1"/>
    <col min="792" max="795" width="5.85546875" style="2" customWidth="1"/>
    <col min="796" max="796" width="13.7109375" style="2" customWidth="1"/>
    <col min="797" max="808" width="5.85546875" style="2" customWidth="1"/>
    <col min="809" max="1024" width="6.7109375" style="2"/>
    <col min="1025" max="1025" width="3.7109375" style="2" customWidth="1"/>
    <col min="1026" max="1026" width="5" style="2" customWidth="1"/>
    <col min="1027" max="1029" width="4.7109375" style="2" customWidth="1"/>
    <col min="1030" max="1030" width="22.85546875" style="2" customWidth="1"/>
    <col min="1031" max="1031" width="18.28515625" style="2" customWidth="1"/>
    <col min="1032" max="1032" width="17" style="2" customWidth="1"/>
    <col min="1033" max="1033" width="13.7109375" style="2" customWidth="1"/>
    <col min="1034" max="1034" width="6.140625" style="2" customWidth="1"/>
    <col min="1035" max="1036" width="6.42578125" style="2" customWidth="1"/>
    <col min="1037" max="1037" width="9.5703125" style="2" customWidth="1"/>
    <col min="1038" max="1038" width="21.42578125" style="2" customWidth="1"/>
    <col min="1039" max="1039" width="15.42578125" style="2" customWidth="1"/>
    <col min="1040" max="1041" width="5.85546875" style="2" customWidth="1"/>
    <col min="1042" max="1043" width="7.42578125" style="2" customWidth="1"/>
    <col min="1044" max="1044" width="7.140625" style="2" customWidth="1"/>
    <col min="1045" max="1045" width="8.28515625" style="2" customWidth="1"/>
    <col min="1046" max="1046" width="5.85546875" style="2" customWidth="1"/>
    <col min="1047" max="1047" width="6.28515625" style="2" customWidth="1"/>
    <col min="1048" max="1051" width="5.85546875" style="2" customWidth="1"/>
    <col min="1052" max="1052" width="13.7109375" style="2" customWidth="1"/>
    <col min="1053" max="1064" width="5.85546875" style="2" customWidth="1"/>
    <col min="1065" max="1280" width="6.7109375" style="2"/>
    <col min="1281" max="1281" width="3.7109375" style="2" customWidth="1"/>
    <col min="1282" max="1282" width="5" style="2" customWidth="1"/>
    <col min="1283" max="1285" width="4.7109375" style="2" customWidth="1"/>
    <col min="1286" max="1286" width="22.85546875" style="2" customWidth="1"/>
    <col min="1287" max="1287" width="18.28515625" style="2" customWidth="1"/>
    <col min="1288" max="1288" width="17" style="2" customWidth="1"/>
    <col min="1289" max="1289" width="13.7109375" style="2" customWidth="1"/>
    <col min="1290" max="1290" width="6.140625" style="2" customWidth="1"/>
    <col min="1291" max="1292" width="6.42578125" style="2" customWidth="1"/>
    <col min="1293" max="1293" width="9.5703125" style="2" customWidth="1"/>
    <col min="1294" max="1294" width="21.42578125" style="2" customWidth="1"/>
    <col min="1295" max="1295" width="15.42578125" style="2" customWidth="1"/>
    <col min="1296" max="1297" width="5.85546875" style="2" customWidth="1"/>
    <col min="1298" max="1299" width="7.42578125" style="2" customWidth="1"/>
    <col min="1300" max="1300" width="7.140625" style="2" customWidth="1"/>
    <col min="1301" max="1301" width="8.28515625" style="2" customWidth="1"/>
    <col min="1302" max="1302" width="5.85546875" style="2" customWidth="1"/>
    <col min="1303" max="1303" width="6.28515625" style="2" customWidth="1"/>
    <col min="1304" max="1307" width="5.85546875" style="2" customWidth="1"/>
    <col min="1308" max="1308" width="13.7109375" style="2" customWidth="1"/>
    <col min="1309" max="1320" width="5.85546875" style="2" customWidth="1"/>
    <col min="1321" max="1536" width="6.7109375" style="2"/>
    <col min="1537" max="1537" width="3.7109375" style="2" customWidth="1"/>
    <col min="1538" max="1538" width="5" style="2" customWidth="1"/>
    <col min="1539" max="1541" width="4.7109375" style="2" customWidth="1"/>
    <col min="1542" max="1542" width="22.85546875" style="2" customWidth="1"/>
    <col min="1543" max="1543" width="18.28515625" style="2" customWidth="1"/>
    <col min="1544" max="1544" width="17" style="2" customWidth="1"/>
    <col min="1545" max="1545" width="13.7109375" style="2" customWidth="1"/>
    <col min="1546" max="1546" width="6.140625" style="2" customWidth="1"/>
    <col min="1547" max="1548" width="6.42578125" style="2" customWidth="1"/>
    <col min="1549" max="1549" width="9.5703125" style="2" customWidth="1"/>
    <col min="1550" max="1550" width="21.42578125" style="2" customWidth="1"/>
    <col min="1551" max="1551" width="15.42578125" style="2" customWidth="1"/>
    <col min="1552" max="1553" width="5.85546875" style="2" customWidth="1"/>
    <col min="1554" max="1555" width="7.42578125" style="2" customWidth="1"/>
    <col min="1556" max="1556" width="7.140625" style="2" customWidth="1"/>
    <col min="1557" max="1557" width="8.28515625" style="2" customWidth="1"/>
    <col min="1558" max="1558" width="5.85546875" style="2" customWidth="1"/>
    <col min="1559" max="1559" width="6.28515625" style="2" customWidth="1"/>
    <col min="1560" max="1563" width="5.85546875" style="2" customWidth="1"/>
    <col min="1564" max="1564" width="13.7109375" style="2" customWidth="1"/>
    <col min="1565" max="1576" width="5.85546875" style="2" customWidth="1"/>
    <col min="1577" max="1792" width="6.7109375" style="2"/>
    <col min="1793" max="1793" width="3.7109375" style="2" customWidth="1"/>
    <col min="1794" max="1794" width="5" style="2" customWidth="1"/>
    <col min="1795" max="1797" width="4.7109375" style="2" customWidth="1"/>
    <col min="1798" max="1798" width="22.85546875" style="2" customWidth="1"/>
    <col min="1799" max="1799" width="18.28515625" style="2" customWidth="1"/>
    <col min="1800" max="1800" width="17" style="2" customWidth="1"/>
    <col min="1801" max="1801" width="13.7109375" style="2" customWidth="1"/>
    <col min="1802" max="1802" width="6.140625" style="2" customWidth="1"/>
    <col min="1803" max="1804" width="6.42578125" style="2" customWidth="1"/>
    <col min="1805" max="1805" width="9.5703125" style="2" customWidth="1"/>
    <col min="1806" max="1806" width="21.42578125" style="2" customWidth="1"/>
    <col min="1807" max="1807" width="15.42578125" style="2" customWidth="1"/>
    <col min="1808" max="1809" width="5.85546875" style="2" customWidth="1"/>
    <col min="1810" max="1811" width="7.42578125" style="2" customWidth="1"/>
    <col min="1812" max="1812" width="7.140625" style="2" customWidth="1"/>
    <col min="1813" max="1813" width="8.28515625" style="2" customWidth="1"/>
    <col min="1814" max="1814" width="5.85546875" style="2" customWidth="1"/>
    <col min="1815" max="1815" width="6.28515625" style="2" customWidth="1"/>
    <col min="1816" max="1819" width="5.85546875" style="2" customWidth="1"/>
    <col min="1820" max="1820" width="13.7109375" style="2" customWidth="1"/>
    <col min="1821" max="1832" width="5.85546875" style="2" customWidth="1"/>
    <col min="1833" max="2048" width="6.7109375" style="2"/>
    <col min="2049" max="2049" width="3.7109375" style="2" customWidth="1"/>
    <col min="2050" max="2050" width="5" style="2" customWidth="1"/>
    <col min="2051" max="2053" width="4.7109375" style="2" customWidth="1"/>
    <col min="2054" max="2054" width="22.85546875" style="2" customWidth="1"/>
    <col min="2055" max="2055" width="18.28515625" style="2" customWidth="1"/>
    <col min="2056" max="2056" width="17" style="2" customWidth="1"/>
    <col min="2057" max="2057" width="13.7109375" style="2" customWidth="1"/>
    <col min="2058" max="2058" width="6.140625" style="2" customWidth="1"/>
    <col min="2059" max="2060" width="6.42578125" style="2" customWidth="1"/>
    <col min="2061" max="2061" width="9.5703125" style="2" customWidth="1"/>
    <col min="2062" max="2062" width="21.42578125" style="2" customWidth="1"/>
    <col min="2063" max="2063" width="15.42578125" style="2" customWidth="1"/>
    <col min="2064" max="2065" width="5.85546875" style="2" customWidth="1"/>
    <col min="2066" max="2067" width="7.42578125" style="2" customWidth="1"/>
    <col min="2068" max="2068" width="7.140625" style="2" customWidth="1"/>
    <col min="2069" max="2069" width="8.28515625" style="2" customWidth="1"/>
    <col min="2070" max="2070" width="5.85546875" style="2" customWidth="1"/>
    <col min="2071" max="2071" width="6.28515625" style="2" customWidth="1"/>
    <col min="2072" max="2075" width="5.85546875" style="2" customWidth="1"/>
    <col min="2076" max="2076" width="13.7109375" style="2" customWidth="1"/>
    <col min="2077" max="2088" width="5.85546875" style="2" customWidth="1"/>
    <col min="2089" max="2304" width="6.7109375" style="2"/>
    <col min="2305" max="2305" width="3.7109375" style="2" customWidth="1"/>
    <col min="2306" max="2306" width="5" style="2" customWidth="1"/>
    <col min="2307" max="2309" width="4.7109375" style="2" customWidth="1"/>
    <col min="2310" max="2310" width="22.85546875" style="2" customWidth="1"/>
    <col min="2311" max="2311" width="18.28515625" style="2" customWidth="1"/>
    <col min="2312" max="2312" width="17" style="2" customWidth="1"/>
    <col min="2313" max="2313" width="13.7109375" style="2" customWidth="1"/>
    <col min="2314" max="2314" width="6.140625" style="2" customWidth="1"/>
    <col min="2315" max="2316" width="6.42578125" style="2" customWidth="1"/>
    <col min="2317" max="2317" width="9.5703125" style="2" customWidth="1"/>
    <col min="2318" max="2318" width="21.42578125" style="2" customWidth="1"/>
    <col min="2319" max="2319" width="15.42578125" style="2" customWidth="1"/>
    <col min="2320" max="2321" width="5.85546875" style="2" customWidth="1"/>
    <col min="2322" max="2323" width="7.42578125" style="2" customWidth="1"/>
    <col min="2324" max="2324" width="7.140625" style="2" customWidth="1"/>
    <col min="2325" max="2325" width="8.28515625" style="2" customWidth="1"/>
    <col min="2326" max="2326" width="5.85546875" style="2" customWidth="1"/>
    <col min="2327" max="2327" width="6.28515625" style="2" customWidth="1"/>
    <col min="2328" max="2331" width="5.85546875" style="2" customWidth="1"/>
    <col min="2332" max="2332" width="13.7109375" style="2" customWidth="1"/>
    <col min="2333" max="2344" width="5.85546875" style="2" customWidth="1"/>
    <col min="2345" max="2560" width="6.7109375" style="2"/>
    <col min="2561" max="2561" width="3.7109375" style="2" customWidth="1"/>
    <col min="2562" max="2562" width="5" style="2" customWidth="1"/>
    <col min="2563" max="2565" width="4.7109375" style="2" customWidth="1"/>
    <col min="2566" max="2566" width="22.85546875" style="2" customWidth="1"/>
    <col min="2567" max="2567" width="18.28515625" style="2" customWidth="1"/>
    <col min="2568" max="2568" width="17" style="2" customWidth="1"/>
    <col min="2569" max="2569" width="13.7109375" style="2" customWidth="1"/>
    <col min="2570" max="2570" width="6.140625" style="2" customWidth="1"/>
    <col min="2571" max="2572" width="6.42578125" style="2" customWidth="1"/>
    <col min="2573" max="2573" width="9.5703125" style="2" customWidth="1"/>
    <col min="2574" max="2574" width="21.42578125" style="2" customWidth="1"/>
    <col min="2575" max="2575" width="15.42578125" style="2" customWidth="1"/>
    <col min="2576" max="2577" width="5.85546875" style="2" customWidth="1"/>
    <col min="2578" max="2579" width="7.42578125" style="2" customWidth="1"/>
    <col min="2580" max="2580" width="7.140625" style="2" customWidth="1"/>
    <col min="2581" max="2581" width="8.28515625" style="2" customWidth="1"/>
    <col min="2582" max="2582" width="5.85546875" style="2" customWidth="1"/>
    <col min="2583" max="2583" width="6.28515625" style="2" customWidth="1"/>
    <col min="2584" max="2587" width="5.85546875" style="2" customWidth="1"/>
    <col min="2588" max="2588" width="13.7109375" style="2" customWidth="1"/>
    <col min="2589" max="2600" width="5.85546875" style="2" customWidth="1"/>
    <col min="2601" max="2816" width="6.7109375" style="2"/>
    <col min="2817" max="2817" width="3.7109375" style="2" customWidth="1"/>
    <col min="2818" max="2818" width="5" style="2" customWidth="1"/>
    <col min="2819" max="2821" width="4.7109375" style="2" customWidth="1"/>
    <col min="2822" max="2822" width="22.85546875" style="2" customWidth="1"/>
    <col min="2823" max="2823" width="18.28515625" style="2" customWidth="1"/>
    <col min="2824" max="2824" width="17" style="2" customWidth="1"/>
    <col min="2825" max="2825" width="13.7109375" style="2" customWidth="1"/>
    <col min="2826" max="2826" width="6.140625" style="2" customWidth="1"/>
    <col min="2827" max="2828" width="6.42578125" style="2" customWidth="1"/>
    <col min="2829" max="2829" width="9.5703125" style="2" customWidth="1"/>
    <col min="2830" max="2830" width="21.42578125" style="2" customWidth="1"/>
    <col min="2831" max="2831" width="15.42578125" style="2" customWidth="1"/>
    <col min="2832" max="2833" width="5.85546875" style="2" customWidth="1"/>
    <col min="2834" max="2835" width="7.42578125" style="2" customWidth="1"/>
    <col min="2836" max="2836" width="7.140625" style="2" customWidth="1"/>
    <col min="2837" max="2837" width="8.28515625" style="2" customWidth="1"/>
    <col min="2838" max="2838" width="5.85546875" style="2" customWidth="1"/>
    <col min="2839" max="2839" width="6.28515625" style="2" customWidth="1"/>
    <col min="2840" max="2843" width="5.85546875" style="2" customWidth="1"/>
    <col min="2844" max="2844" width="13.7109375" style="2" customWidth="1"/>
    <col min="2845" max="2856" width="5.85546875" style="2" customWidth="1"/>
    <col min="2857" max="3072" width="6.7109375" style="2"/>
    <col min="3073" max="3073" width="3.7109375" style="2" customWidth="1"/>
    <col min="3074" max="3074" width="5" style="2" customWidth="1"/>
    <col min="3075" max="3077" width="4.7109375" style="2" customWidth="1"/>
    <col min="3078" max="3078" width="22.85546875" style="2" customWidth="1"/>
    <col min="3079" max="3079" width="18.28515625" style="2" customWidth="1"/>
    <col min="3080" max="3080" width="17" style="2" customWidth="1"/>
    <col min="3081" max="3081" width="13.7109375" style="2" customWidth="1"/>
    <col min="3082" max="3082" width="6.140625" style="2" customWidth="1"/>
    <col min="3083" max="3084" width="6.42578125" style="2" customWidth="1"/>
    <col min="3085" max="3085" width="9.5703125" style="2" customWidth="1"/>
    <col min="3086" max="3086" width="21.42578125" style="2" customWidth="1"/>
    <col min="3087" max="3087" width="15.42578125" style="2" customWidth="1"/>
    <col min="3088" max="3089" width="5.85546875" style="2" customWidth="1"/>
    <col min="3090" max="3091" width="7.42578125" style="2" customWidth="1"/>
    <col min="3092" max="3092" width="7.140625" style="2" customWidth="1"/>
    <col min="3093" max="3093" width="8.28515625" style="2" customWidth="1"/>
    <col min="3094" max="3094" width="5.85546875" style="2" customWidth="1"/>
    <col min="3095" max="3095" width="6.28515625" style="2" customWidth="1"/>
    <col min="3096" max="3099" width="5.85546875" style="2" customWidth="1"/>
    <col min="3100" max="3100" width="13.7109375" style="2" customWidth="1"/>
    <col min="3101" max="3112" width="5.85546875" style="2" customWidth="1"/>
    <col min="3113" max="3328" width="6.7109375" style="2"/>
    <col min="3329" max="3329" width="3.7109375" style="2" customWidth="1"/>
    <col min="3330" max="3330" width="5" style="2" customWidth="1"/>
    <col min="3331" max="3333" width="4.7109375" style="2" customWidth="1"/>
    <col min="3334" max="3334" width="22.85546875" style="2" customWidth="1"/>
    <col min="3335" max="3335" width="18.28515625" style="2" customWidth="1"/>
    <col min="3336" max="3336" width="17" style="2" customWidth="1"/>
    <col min="3337" max="3337" width="13.7109375" style="2" customWidth="1"/>
    <col min="3338" max="3338" width="6.140625" style="2" customWidth="1"/>
    <col min="3339" max="3340" width="6.42578125" style="2" customWidth="1"/>
    <col min="3341" max="3341" width="9.5703125" style="2" customWidth="1"/>
    <col min="3342" max="3342" width="21.42578125" style="2" customWidth="1"/>
    <col min="3343" max="3343" width="15.42578125" style="2" customWidth="1"/>
    <col min="3344" max="3345" width="5.85546875" style="2" customWidth="1"/>
    <col min="3346" max="3347" width="7.42578125" style="2" customWidth="1"/>
    <col min="3348" max="3348" width="7.140625" style="2" customWidth="1"/>
    <col min="3349" max="3349" width="8.28515625" style="2" customWidth="1"/>
    <col min="3350" max="3350" width="5.85546875" style="2" customWidth="1"/>
    <col min="3351" max="3351" width="6.28515625" style="2" customWidth="1"/>
    <col min="3352" max="3355" width="5.85546875" style="2" customWidth="1"/>
    <col min="3356" max="3356" width="13.7109375" style="2" customWidth="1"/>
    <col min="3357" max="3368" width="5.85546875" style="2" customWidth="1"/>
    <col min="3369" max="3584" width="6.7109375" style="2"/>
    <col min="3585" max="3585" width="3.7109375" style="2" customWidth="1"/>
    <col min="3586" max="3586" width="5" style="2" customWidth="1"/>
    <col min="3587" max="3589" width="4.7109375" style="2" customWidth="1"/>
    <col min="3590" max="3590" width="22.85546875" style="2" customWidth="1"/>
    <col min="3591" max="3591" width="18.28515625" style="2" customWidth="1"/>
    <col min="3592" max="3592" width="17" style="2" customWidth="1"/>
    <col min="3593" max="3593" width="13.7109375" style="2" customWidth="1"/>
    <col min="3594" max="3594" width="6.140625" style="2" customWidth="1"/>
    <col min="3595" max="3596" width="6.42578125" style="2" customWidth="1"/>
    <col min="3597" max="3597" width="9.5703125" style="2" customWidth="1"/>
    <col min="3598" max="3598" width="21.42578125" style="2" customWidth="1"/>
    <col min="3599" max="3599" width="15.42578125" style="2" customWidth="1"/>
    <col min="3600" max="3601" width="5.85546875" style="2" customWidth="1"/>
    <col min="3602" max="3603" width="7.42578125" style="2" customWidth="1"/>
    <col min="3604" max="3604" width="7.140625" style="2" customWidth="1"/>
    <col min="3605" max="3605" width="8.28515625" style="2" customWidth="1"/>
    <col min="3606" max="3606" width="5.85546875" style="2" customWidth="1"/>
    <col min="3607" max="3607" width="6.28515625" style="2" customWidth="1"/>
    <col min="3608" max="3611" width="5.85546875" style="2" customWidth="1"/>
    <col min="3612" max="3612" width="13.7109375" style="2" customWidth="1"/>
    <col min="3613" max="3624" width="5.85546875" style="2" customWidth="1"/>
    <col min="3625" max="3840" width="6.7109375" style="2"/>
    <col min="3841" max="3841" width="3.7109375" style="2" customWidth="1"/>
    <col min="3842" max="3842" width="5" style="2" customWidth="1"/>
    <col min="3843" max="3845" width="4.7109375" style="2" customWidth="1"/>
    <col min="3846" max="3846" width="22.85546875" style="2" customWidth="1"/>
    <col min="3847" max="3847" width="18.28515625" style="2" customWidth="1"/>
    <col min="3848" max="3848" width="17" style="2" customWidth="1"/>
    <col min="3849" max="3849" width="13.7109375" style="2" customWidth="1"/>
    <col min="3850" max="3850" width="6.140625" style="2" customWidth="1"/>
    <col min="3851" max="3852" width="6.42578125" style="2" customWidth="1"/>
    <col min="3853" max="3853" width="9.5703125" style="2" customWidth="1"/>
    <col min="3854" max="3854" width="21.42578125" style="2" customWidth="1"/>
    <col min="3855" max="3855" width="15.42578125" style="2" customWidth="1"/>
    <col min="3856" max="3857" width="5.85546875" style="2" customWidth="1"/>
    <col min="3858" max="3859" width="7.42578125" style="2" customWidth="1"/>
    <col min="3860" max="3860" width="7.140625" style="2" customWidth="1"/>
    <col min="3861" max="3861" width="8.28515625" style="2" customWidth="1"/>
    <col min="3862" max="3862" width="5.85546875" style="2" customWidth="1"/>
    <col min="3863" max="3863" width="6.28515625" style="2" customWidth="1"/>
    <col min="3864" max="3867" width="5.85546875" style="2" customWidth="1"/>
    <col min="3868" max="3868" width="13.7109375" style="2" customWidth="1"/>
    <col min="3869" max="3880" width="5.85546875" style="2" customWidth="1"/>
    <col min="3881" max="4096" width="6.7109375" style="2"/>
    <col min="4097" max="4097" width="3.7109375" style="2" customWidth="1"/>
    <col min="4098" max="4098" width="5" style="2" customWidth="1"/>
    <col min="4099" max="4101" width="4.7109375" style="2" customWidth="1"/>
    <col min="4102" max="4102" width="22.85546875" style="2" customWidth="1"/>
    <col min="4103" max="4103" width="18.28515625" style="2" customWidth="1"/>
    <col min="4104" max="4104" width="17" style="2" customWidth="1"/>
    <col min="4105" max="4105" width="13.7109375" style="2" customWidth="1"/>
    <col min="4106" max="4106" width="6.140625" style="2" customWidth="1"/>
    <col min="4107" max="4108" width="6.42578125" style="2" customWidth="1"/>
    <col min="4109" max="4109" width="9.5703125" style="2" customWidth="1"/>
    <col min="4110" max="4110" width="21.42578125" style="2" customWidth="1"/>
    <col min="4111" max="4111" width="15.42578125" style="2" customWidth="1"/>
    <col min="4112" max="4113" width="5.85546875" style="2" customWidth="1"/>
    <col min="4114" max="4115" width="7.42578125" style="2" customWidth="1"/>
    <col min="4116" max="4116" width="7.140625" style="2" customWidth="1"/>
    <col min="4117" max="4117" width="8.28515625" style="2" customWidth="1"/>
    <col min="4118" max="4118" width="5.85546875" style="2" customWidth="1"/>
    <col min="4119" max="4119" width="6.28515625" style="2" customWidth="1"/>
    <col min="4120" max="4123" width="5.85546875" style="2" customWidth="1"/>
    <col min="4124" max="4124" width="13.7109375" style="2" customWidth="1"/>
    <col min="4125" max="4136" width="5.85546875" style="2" customWidth="1"/>
    <col min="4137" max="4352" width="6.7109375" style="2"/>
    <col min="4353" max="4353" width="3.7109375" style="2" customWidth="1"/>
    <col min="4354" max="4354" width="5" style="2" customWidth="1"/>
    <col min="4355" max="4357" width="4.7109375" style="2" customWidth="1"/>
    <col min="4358" max="4358" width="22.85546875" style="2" customWidth="1"/>
    <col min="4359" max="4359" width="18.28515625" style="2" customWidth="1"/>
    <col min="4360" max="4360" width="17" style="2" customWidth="1"/>
    <col min="4361" max="4361" width="13.7109375" style="2" customWidth="1"/>
    <col min="4362" max="4362" width="6.140625" style="2" customWidth="1"/>
    <col min="4363" max="4364" width="6.42578125" style="2" customWidth="1"/>
    <col min="4365" max="4365" width="9.5703125" style="2" customWidth="1"/>
    <col min="4366" max="4366" width="21.42578125" style="2" customWidth="1"/>
    <col min="4367" max="4367" width="15.42578125" style="2" customWidth="1"/>
    <col min="4368" max="4369" width="5.85546875" style="2" customWidth="1"/>
    <col min="4370" max="4371" width="7.42578125" style="2" customWidth="1"/>
    <col min="4372" max="4372" width="7.140625" style="2" customWidth="1"/>
    <col min="4373" max="4373" width="8.28515625" style="2" customWidth="1"/>
    <col min="4374" max="4374" width="5.85546875" style="2" customWidth="1"/>
    <col min="4375" max="4375" width="6.28515625" style="2" customWidth="1"/>
    <col min="4376" max="4379" width="5.85546875" style="2" customWidth="1"/>
    <col min="4380" max="4380" width="13.7109375" style="2" customWidth="1"/>
    <col min="4381" max="4392" width="5.85546875" style="2" customWidth="1"/>
    <col min="4393" max="4608" width="6.7109375" style="2"/>
    <col min="4609" max="4609" width="3.7109375" style="2" customWidth="1"/>
    <col min="4610" max="4610" width="5" style="2" customWidth="1"/>
    <col min="4611" max="4613" width="4.7109375" style="2" customWidth="1"/>
    <col min="4614" max="4614" width="22.85546875" style="2" customWidth="1"/>
    <col min="4615" max="4615" width="18.28515625" style="2" customWidth="1"/>
    <col min="4616" max="4616" width="17" style="2" customWidth="1"/>
    <col min="4617" max="4617" width="13.7109375" style="2" customWidth="1"/>
    <col min="4618" max="4618" width="6.140625" style="2" customWidth="1"/>
    <col min="4619" max="4620" width="6.42578125" style="2" customWidth="1"/>
    <col min="4621" max="4621" width="9.5703125" style="2" customWidth="1"/>
    <col min="4622" max="4622" width="21.42578125" style="2" customWidth="1"/>
    <col min="4623" max="4623" width="15.42578125" style="2" customWidth="1"/>
    <col min="4624" max="4625" width="5.85546875" style="2" customWidth="1"/>
    <col min="4626" max="4627" width="7.42578125" style="2" customWidth="1"/>
    <col min="4628" max="4628" width="7.140625" style="2" customWidth="1"/>
    <col min="4629" max="4629" width="8.28515625" style="2" customWidth="1"/>
    <col min="4630" max="4630" width="5.85546875" style="2" customWidth="1"/>
    <col min="4631" max="4631" width="6.28515625" style="2" customWidth="1"/>
    <col min="4632" max="4635" width="5.85546875" style="2" customWidth="1"/>
    <col min="4636" max="4636" width="13.7109375" style="2" customWidth="1"/>
    <col min="4637" max="4648" width="5.85546875" style="2" customWidth="1"/>
    <col min="4649" max="4864" width="6.7109375" style="2"/>
    <col min="4865" max="4865" width="3.7109375" style="2" customWidth="1"/>
    <col min="4866" max="4866" width="5" style="2" customWidth="1"/>
    <col min="4867" max="4869" width="4.7109375" style="2" customWidth="1"/>
    <col min="4870" max="4870" width="22.85546875" style="2" customWidth="1"/>
    <col min="4871" max="4871" width="18.28515625" style="2" customWidth="1"/>
    <col min="4872" max="4872" width="17" style="2" customWidth="1"/>
    <col min="4873" max="4873" width="13.7109375" style="2" customWidth="1"/>
    <col min="4874" max="4874" width="6.140625" style="2" customWidth="1"/>
    <col min="4875" max="4876" width="6.42578125" style="2" customWidth="1"/>
    <col min="4877" max="4877" width="9.5703125" style="2" customWidth="1"/>
    <col min="4878" max="4878" width="21.42578125" style="2" customWidth="1"/>
    <col min="4879" max="4879" width="15.42578125" style="2" customWidth="1"/>
    <col min="4880" max="4881" width="5.85546875" style="2" customWidth="1"/>
    <col min="4882" max="4883" width="7.42578125" style="2" customWidth="1"/>
    <col min="4884" max="4884" width="7.140625" style="2" customWidth="1"/>
    <col min="4885" max="4885" width="8.28515625" style="2" customWidth="1"/>
    <col min="4886" max="4886" width="5.85546875" style="2" customWidth="1"/>
    <col min="4887" max="4887" width="6.28515625" style="2" customWidth="1"/>
    <col min="4888" max="4891" width="5.85546875" style="2" customWidth="1"/>
    <col min="4892" max="4892" width="13.7109375" style="2" customWidth="1"/>
    <col min="4893" max="4904" width="5.85546875" style="2" customWidth="1"/>
    <col min="4905" max="5120" width="6.7109375" style="2"/>
    <col min="5121" max="5121" width="3.7109375" style="2" customWidth="1"/>
    <col min="5122" max="5122" width="5" style="2" customWidth="1"/>
    <col min="5123" max="5125" width="4.7109375" style="2" customWidth="1"/>
    <col min="5126" max="5126" width="22.85546875" style="2" customWidth="1"/>
    <col min="5127" max="5127" width="18.28515625" style="2" customWidth="1"/>
    <col min="5128" max="5128" width="17" style="2" customWidth="1"/>
    <col min="5129" max="5129" width="13.7109375" style="2" customWidth="1"/>
    <col min="5130" max="5130" width="6.140625" style="2" customWidth="1"/>
    <col min="5131" max="5132" width="6.42578125" style="2" customWidth="1"/>
    <col min="5133" max="5133" width="9.5703125" style="2" customWidth="1"/>
    <col min="5134" max="5134" width="21.42578125" style="2" customWidth="1"/>
    <col min="5135" max="5135" width="15.42578125" style="2" customWidth="1"/>
    <col min="5136" max="5137" width="5.85546875" style="2" customWidth="1"/>
    <col min="5138" max="5139" width="7.42578125" style="2" customWidth="1"/>
    <col min="5140" max="5140" width="7.140625" style="2" customWidth="1"/>
    <col min="5141" max="5141" width="8.28515625" style="2" customWidth="1"/>
    <col min="5142" max="5142" width="5.85546875" style="2" customWidth="1"/>
    <col min="5143" max="5143" width="6.28515625" style="2" customWidth="1"/>
    <col min="5144" max="5147" width="5.85546875" style="2" customWidth="1"/>
    <col min="5148" max="5148" width="13.7109375" style="2" customWidth="1"/>
    <col min="5149" max="5160" width="5.85546875" style="2" customWidth="1"/>
    <col min="5161" max="5376" width="6.7109375" style="2"/>
    <col min="5377" max="5377" width="3.7109375" style="2" customWidth="1"/>
    <col min="5378" max="5378" width="5" style="2" customWidth="1"/>
    <col min="5379" max="5381" width="4.7109375" style="2" customWidth="1"/>
    <col min="5382" max="5382" width="22.85546875" style="2" customWidth="1"/>
    <col min="5383" max="5383" width="18.28515625" style="2" customWidth="1"/>
    <col min="5384" max="5384" width="17" style="2" customWidth="1"/>
    <col min="5385" max="5385" width="13.7109375" style="2" customWidth="1"/>
    <col min="5386" max="5386" width="6.140625" style="2" customWidth="1"/>
    <col min="5387" max="5388" width="6.42578125" style="2" customWidth="1"/>
    <col min="5389" max="5389" width="9.5703125" style="2" customWidth="1"/>
    <col min="5390" max="5390" width="21.42578125" style="2" customWidth="1"/>
    <col min="5391" max="5391" width="15.42578125" style="2" customWidth="1"/>
    <col min="5392" max="5393" width="5.85546875" style="2" customWidth="1"/>
    <col min="5394" max="5395" width="7.42578125" style="2" customWidth="1"/>
    <col min="5396" max="5396" width="7.140625" style="2" customWidth="1"/>
    <col min="5397" max="5397" width="8.28515625" style="2" customWidth="1"/>
    <col min="5398" max="5398" width="5.85546875" style="2" customWidth="1"/>
    <col min="5399" max="5399" width="6.28515625" style="2" customWidth="1"/>
    <col min="5400" max="5403" width="5.85546875" style="2" customWidth="1"/>
    <col min="5404" max="5404" width="13.7109375" style="2" customWidth="1"/>
    <col min="5405" max="5416" width="5.85546875" style="2" customWidth="1"/>
    <col min="5417" max="5632" width="6.7109375" style="2"/>
    <col min="5633" max="5633" width="3.7109375" style="2" customWidth="1"/>
    <col min="5634" max="5634" width="5" style="2" customWidth="1"/>
    <col min="5635" max="5637" width="4.7109375" style="2" customWidth="1"/>
    <col min="5638" max="5638" width="22.85546875" style="2" customWidth="1"/>
    <col min="5639" max="5639" width="18.28515625" style="2" customWidth="1"/>
    <col min="5640" max="5640" width="17" style="2" customWidth="1"/>
    <col min="5641" max="5641" width="13.7109375" style="2" customWidth="1"/>
    <col min="5642" max="5642" width="6.140625" style="2" customWidth="1"/>
    <col min="5643" max="5644" width="6.42578125" style="2" customWidth="1"/>
    <col min="5645" max="5645" width="9.5703125" style="2" customWidth="1"/>
    <col min="5646" max="5646" width="21.42578125" style="2" customWidth="1"/>
    <col min="5647" max="5647" width="15.42578125" style="2" customWidth="1"/>
    <col min="5648" max="5649" width="5.85546875" style="2" customWidth="1"/>
    <col min="5650" max="5651" width="7.42578125" style="2" customWidth="1"/>
    <col min="5652" max="5652" width="7.140625" style="2" customWidth="1"/>
    <col min="5653" max="5653" width="8.28515625" style="2" customWidth="1"/>
    <col min="5654" max="5654" width="5.85546875" style="2" customWidth="1"/>
    <col min="5655" max="5655" width="6.28515625" style="2" customWidth="1"/>
    <col min="5656" max="5659" width="5.85546875" style="2" customWidth="1"/>
    <col min="5660" max="5660" width="13.7109375" style="2" customWidth="1"/>
    <col min="5661" max="5672" width="5.85546875" style="2" customWidth="1"/>
    <col min="5673" max="5888" width="6.7109375" style="2"/>
    <col min="5889" max="5889" width="3.7109375" style="2" customWidth="1"/>
    <col min="5890" max="5890" width="5" style="2" customWidth="1"/>
    <col min="5891" max="5893" width="4.7109375" style="2" customWidth="1"/>
    <col min="5894" max="5894" width="22.85546875" style="2" customWidth="1"/>
    <col min="5895" max="5895" width="18.28515625" style="2" customWidth="1"/>
    <col min="5896" max="5896" width="17" style="2" customWidth="1"/>
    <col min="5897" max="5897" width="13.7109375" style="2" customWidth="1"/>
    <col min="5898" max="5898" width="6.140625" style="2" customWidth="1"/>
    <col min="5899" max="5900" width="6.42578125" style="2" customWidth="1"/>
    <col min="5901" max="5901" width="9.5703125" style="2" customWidth="1"/>
    <col min="5902" max="5902" width="21.42578125" style="2" customWidth="1"/>
    <col min="5903" max="5903" width="15.42578125" style="2" customWidth="1"/>
    <col min="5904" max="5905" width="5.85546875" style="2" customWidth="1"/>
    <col min="5906" max="5907" width="7.42578125" style="2" customWidth="1"/>
    <col min="5908" max="5908" width="7.140625" style="2" customWidth="1"/>
    <col min="5909" max="5909" width="8.28515625" style="2" customWidth="1"/>
    <col min="5910" max="5910" width="5.85546875" style="2" customWidth="1"/>
    <col min="5911" max="5911" width="6.28515625" style="2" customWidth="1"/>
    <col min="5912" max="5915" width="5.85546875" style="2" customWidth="1"/>
    <col min="5916" max="5916" width="13.7109375" style="2" customWidth="1"/>
    <col min="5917" max="5928" width="5.85546875" style="2" customWidth="1"/>
    <col min="5929" max="6144" width="6.7109375" style="2"/>
    <col min="6145" max="6145" width="3.7109375" style="2" customWidth="1"/>
    <col min="6146" max="6146" width="5" style="2" customWidth="1"/>
    <col min="6147" max="6149" width="4.7109375" style="2" customWidth="1"/>
    <col min="6150" max="6150" width="22.85546875" style="2" customWidth="1"/>
    <col min="6151" max="6151" width="18.28515625" style="2" customWidth="1"/>
    <col min="6152" max="6152" width="17" style="2" customWidth="1"/>
    <col min="6153" max="6153" width="13.7109375" style="2" customWidth="1"/>
    <col min="6154" max="6154" width="6.140625" style="2" customWidth="1"/>
    <col min="6155" max="6156" width="6.42578125" style="2" customWidth="1"/>
    <col min="6157" max="6157" width="9.5703125" style="2" customWidth="1"/>
    <col min="6158" max="6158" width="21.42578125" style="2" customWidth="1"/>
    <col min="6159" max="6159" width="15.42578125" style="2" customWidth="1"/>
    <col min="6160" max="6161" width="5.85546875" style="2" customWidth="1"/>
    <col min="6162" max="6163" width="7.42578125" style="2" customWidth="1"/>
    <col min="6164" max="6164" width="7.140625" style="2" customWidth="1"/>
    <col min="6165" max="6165" width="8.28515625" style="2" customWidth="1"/>
    <col min="6166" max="6166" width="5.85546875" style="2" customWidth="1"/>
    <col min="6167" max="6167" width="6.28515625" style="2" customWidth="1"/>
    <col min="6168" max="6171" width="5.85546875" style="2" customWidth="1"/>
    <col min="6172" max="6172" width="13.7109375" style="2" customWidth="1"/>
    <col min="6173" max="6184" width="5.85546875" style="2" customWidth="1"/>
    <col min="6185" max="6400" width="6.7109375" style="2"/>
    <col min="6401" max="6401" width="3.7109375" style="2" customWidth="1"/>
    <col min="6402" max="6402" width="5" style="2" customWidth="1"/>
    <col min="6403" max="6405" width="4.7109375" style="2" customWidth="1"/>
    <col min="6406" max="6406" width="22.85546875" style="2" customWidth="1"/>
    <col min="6407" max="6407" width="18.28515625" style="2" customWidth="1"/>
    <col min="6408" max="6408" width="17" style="2" customWidth="1"/>
    <col min="6409" max="6409" width="13.7109375" style="2" customWidth="1"/>
    <col min="6410" max="6410" width="6.140625" style="2" customWidth="1"/>
    <col min="6411" max="6412" width="6.42578125" style="2" customWidth="1"/>
    <col min="6413" max="6413" width="9.5703125" style="2" customWidth="1"/>
    <col min="6414" max="6414" width="21.42578125" style="2" customWidth="1"/>
    <col min="6415" max="6415" width="15.42578125" style="2" customWidth="1"/>
    <col min="6416" max="6417" width="5.85546875" style="2" customWidth="1"/>
    <col min="6418" max="6419" width="7.42578125" style="2" customWidth="1"/>
    <col min="6420" max="6420" width="7.140625" style="2" customWidth="1"/>
    <col min="6421" max="6421" width="8.28515625" style="2" customWidth="1"/>
    <col min="6422" max="6422" width="5.85546875" style="2" customWidth="1"/>
    <col min="6423" max="6423" width="6.28515625" style="2" customWidth="1"/>
    <col min="6424" max="6427" width="5.85546875" style="2" customWidth="1"/>
    <col min="6428" max="6428" width="13.7109375" style="2" customWidth="1"/>
    <col min="6429" max="6440" width="5.85546875" style="2" customWidth="1"/>
    <col min="6441" max="6656" width="6.7109375" style="2"/>
    <col min="6657" max="6657" width="3.7109375" style="2" customWidth="1"/>
    <col min="6658" max="6658" width="5" style="2" customWidth="1"/>
    <col min="6659" max="6661" width="4.7109375" style="2" customWidth="1"/>
    <col min="6662" max="6662" width="22.85546875" style="2" customWidth="1"/>
    <col min="6663" max="6663" width="18.28515625" style="2" customWidth="1"/>
    <col min="6664" max="6664" width="17" style="2" customWidth="1"/>
    <col min="6665" max="6665" width="13.7109375" style="2" customWidth="1"/>
    <col min="6666" max="6666" width="6.140625" style="2" customWidth="1"/>
    <col min="6667" max="6668" width="6.42578125" style="2" customWidth="1"/>
    <col min="6669" max="6669" width="9.5703125" style="2" customWidth="1"/>
    <col min="6670" max="6670" width="21.42578125" style="2" customWidth="1"/>
    <col min="6671" max="6671" width="15.42578125" style="2" customWidth="1"/>
    <col min="6672" max="6673" width="5.85546875" style="2" customWidth="1"/>
    <col min="6674" max="6675" width="7.42578125" style="2" customWidth="1"/>
    <col min="6676" max="6676" width="7.140625" style="2" customWidth="1"/>
    <col min="6677" max="6677" width="8.28515625" style="2" customWidth="1"/>
    <col min="6678" max="6678" width="5.85546875" style="2" customWidth="1"/>
    <col min="6679" max="6679" width="6.28515625" style="2" customWidth="1"/>
    <col min="6680" max="6683" width="5.85546875" style="2" customWidth="1"/>
    <col min="6684" max="6684" width="13.7109375" style="2" customWidth="1"/>
    <col min="6685" max="6696" width="5.85546875" style="2" customWidth="1"/>
    <col min="6697" max="6912" width="6.7109375" style="2"/>
    <col min="6913" max="6913" width="3.7109375" style="2" customWidth="1"/>
    <col min="6914" max="6914" width="5" style="2" customWidth="1"/>
    <col min="6915" max="6917" width="4.7109375" style="2" customWidth="1"/>
    <col min="6918" max="6918" width="22.85546875" style="2" customWidth="1"/>
    <col min="6919" max="6919" width="18.28515625" style="2" customWidth="1"/>
    <col min="6920" max="6920" width="17" style="2" customWidth="1"/>
    <col min="6921" max="6921" width="13.7109375" style="2" customWidth="1"/>
    <col min="6922" max="6922" width="6.140625" style="2" customWidth="1"/>
    <col min="6923" max="6924" width="6.42578125" style="2" customWidth="1"/>
    <col min="6925" max="6925" width="9.5703125" style="2" customWidth="1"/>
    <col min="6926" max="6926" width="21.42578125" style="2" customWidth="1"/>
    <col min="6927" max="6927" width="15.42578125" style="2" customWidth="1"/>
    <col min="6928" max="6929" width="5.85546875" style="2" customWidth="1"/>
    <col min="6930" max="6931" width="7.42578125" style="2" customWidth="1"/>
    <col min="6932" max="6932" width="7.140625" style="2" customWidth="1"/>
    <col min="6933" max="6933" width="8.28515625" style="2" customWidth="1"/>
    <col min="6934" max="6934" width="5.85546875" style="2" customWidth="1"/>
    <col min="6935" max="6935" width="6.28515625" style="2" customWidth="1"/>
    <col min="6936" max="6939" width="5.85546875" style="2" customWidth="1"/>
    <col min="6940" max="6940" width="13.7109375" style="2" customWidth="1"/>
    <col min="6941" max="6952" width="5.85546875" style="2" customWidth="1"/>
    <col min="6953" max="7168" width="6.7109375" style="2"/>
    <col min="7169" max="7169" width="3.7109375" style="2" customWidth="1"/>
    <col min="7170" max="7170" width="5" style="2" customWidth="1"/>
    <col min="7171" max="7173" width="4.7109375" style="2" customWidth="1"/>
    <col min="7174" max="7174" width="22.85546875" style="2" customWidth="1"/>
    <col min="7175" max="7175" width="18.28515625" style="2" customWidth="1"/>
    <col min="7176" max="7176" width="17" style="2" customWidth="1"/>
    <col min="7177" max="7177" width="13.7109375" style="2" customWidth="1"/>
    <col min="7178" max="7178" width="6.140625" style="2" customWidth="1"/>
    <col min="7179" max="7180" width="6.42578125" style="2" customWidth="1"/>
    <col min="7181" max="7181" width="9.5703125" style="2" customWidth="1"/>
    <col min="7182" max="7182" width="21.42578125" style="2" customWidth="1"/>
    <col min="7183" max="7183" width="15.42578125" style="2" customWidth="1"/>
    <col min="7184" max="7185" width="5.85546875" style="2" customWidth="1"/>
    <col min="7186" max="7187" width="7.42578125" style="2" customWidth="1"/>
    <col min="7188" max="7188" width="7.140625" style="2" customWidth="1"/>
    <col min="7189" max="7189" width="8.28515625" style="2" customWidth="1"/>
    <col min="7190" max="7190" width="5.85546875" style="2" customWidth="1"/>
    <col min="7191" max="7191" width="6.28515625" style="2" customWidth="1"/>
    <col min="7192" max="7195" width="5.85546875" style="2" customWidth="1"/>
    <col min="7196" max="7196" width="13.7109375" style="2" customWidth="1"/>
    <col min="7197" max="7208" width="5.85546875" style="2" customWidth="1"/>
    <col min="7209" max="7424" width="6.7109375" style="2"/>
    <col min="7425" max="7425" width="3.7109375" style="2" customWidth="1"/>
    <col min="7426" max="7426" width="5" style="2" customWidth="1"/>
    <col min="7427" max="7429" width="4.7109375" style="2" customWidth="1"/>
    <col min="7430" max="7430" width="22.85546875" style="2" customWidth="1"/>
    <col min="7431" max="7431" width="18.28515625" style="2" customWidth="1"/>
    <col min="7432" max="7432" width="17" style="2" customWidth="1"/>
    <col min="7433" max="7433" width="13.7109375" style="2" customWidth="1"/>
    <col min="7434" max="7434" width="6.140625" style="2" customWidth="1"/>
    <col min="7435" max="7436" width="6.42578125" style="2" customWidth="1"/>
    <col min="7437" max="7437" width="9.5703125" style="2" customWidth="1"/>
    <col min="7438" max="7438" width="21.42578125" style="2" customWidth="1"/>
    <col min="7439" max="7439" width="15.42578125" style="2" customWidth="1"/>
    <col min="7440" max="7441" width="5.85546875" style="2" customWidth="1"/>
    <col min="7442" max="7443" width="7.42578125" style="2" customWidth="1"/>
    <col min="7444" max="7444" width="7.140625" style="2" customWidth="1"/>
    <col min="7445" max="7445" width="8.28515625" style="2" customWidth="1"/>
    <col min="7446" max="7446" width="5.85546875" style="2" customWidth="1"/>
    <col min="7447" max="7447" width="6.28515625" style="2" customWidth="1"/>
    <col min="7448" max="7451" width="5.85546875" style="2" customWidth="1"/>
    <col min="7452" max="7452" width="13.7109375" style="2" customWidth="1"/>
    <col min="7453" max="7464" width="5.85546875" style="2" customWidth="1"/>
    <col min="7465" max="7680" width="6.7109375" style="2"/>
    <col min="7681" max="7681" width="3.7109375" style="2" customWidth="1"/>
    <col min="7682" max="7682" width="5" style="2" customWidth="1"/>
    <col min="7683" max="7685" width="4.7109375" style="2" customWidth="1"/>
    <col min="7686" max="7686" width="22.85546875" style="2" customWidth="1"/>
    <col min="7687" max="7687" width="18.28515625" style="2" customWidth="1"/>
    <col min="7688" max="7688" width="17" style="2" customWidth="1"/>
    <col min="7689" max="7689" width="13.7109375" style="2" customWidth="1"/>
    <col min="7690" max="7690" width="6.140625" style="2" customWidth="1"/>
    <col min="7691" max="7692" width="6.42578125" style="2" customWidth="1"/>
    <col min="7693" max="7693" width="9.5703125" style="2" customWidth="1"/>
    <col min="7694" max="7694" width="21.42578125" style="2" customWidth="1"/>
    <col min="7695" max="7695" width="15.42578125" style="2" customWidth="1"/>
    <col min="7696" max="7697" width="5.85546875" style="2" customWidth="1"/>
    <col min="7698" max="7699" width="7.42578125" style="2" customWidth="1"/>
    <col min="7700" max="7700" width="7.140625" style="2" customWidth="1"/>
    <col min="7701" max="7701" width="8.28515625" style="2" customWidth="1"/>
    <col min="7702" max="7702" width="5.85546875" style="2" customWidth="1"/>
    <col min="7703" max="7703" width="6.28515625" style="2" customWidth="1"/>
    <col min="7704" max="7707" width="5.85546875" style="2" customWidth="1"/>
    <col min="7708" max="7708" width="13.7109375" style="2" customWidth="1"/>
    <col min="7709" max="7720" width="5.85546875" style="2" customWidth="1"/>
    <col min="7721" max="7936" width="6.7109375" style="2"/>
    <col min="7937" max="7937" width="3.7109375" style="2" customWidth="1"/>
    <col min="7938" max="7938" width="5" style="2" customWidth="1"/>
    <col min="7939" max="7941" width="4.7109375" style="2" customWidth="1"/>
    <col min="7942" max="7942" width="22.85546875" style="2" customWidth="1"/>
    <col min="7943" max="7943" width="18.28515625" style="2" customWidth="1"/>
    <col min="7944" max="7944" width="17" style="2" customWidth="1"/>
    <col min="7945" max="7945" width="13.7109375" style="2" customWidth="1"/>
    <col min="7946" max="7946" width="6.140625" style="2" customWidth="1"/>
    <col min="7947" max="7948" width="6.42578125" style="2" customWidth="1"/>
    <col min="7949" max="7949" width="9.5703125" style="2" customWidth="1"/>
    <col min="7950" max="7950" width="21.42578125" style="2" customWidth="1"/>
    <col min="7951" max="7951" width="15.42578125" style="2" customWidth="1"/>
    <col min="7952" max="7953" width="5.85546875" style="2" customWidth="1"/>
    <col min="7954" max="7955" width="7.42578125" style="2" customWidth="1"/>
    <col min="7956" max="7956" width="7.140625" style="2" customWidth="1"/>
    <col min="7957" max="7957" width="8.28515625" style="2" customWidth="1"/>
    <col min="7958" max="7958" width="5.85546875" style="2" customWidth="1"/>
    <col min="7959" max="7959" width="6.28515625" style="2" customWidth="1"/>
    <col min="7960" max="7963" width="5.85546875" style="2" customWidth="1"/>
    <col min="7964" max="7964" width="13.7109375" style="2" customWidth="1"/>
    <col min="7965" max="7976" width="5.85546875" style="2" customWidth="1"/>
    <col min="7977" max="8192" width="6.7109375" style="2"/>
    <col min="8193" max="8193" width="3.7109375" style="2" customWidth="1"/>
    <col min="8194" max="8194" width="5" style="2" customWidth="1"/>
    <col min="8195" max="8197" width="4.7109375" style="2" customWidth="1"/>
    <col min="8198" max="8198" width="22.85546875" style="2" customWidth="1"/>
    <col min="8199" max="8199" width="18.28515625" style="2" customWidth="1"/>
    <col min="8200" max="8200" width="17" style="2" customWidth="1"/>
    <col min="8201" max="8201" width="13.7109375" style="2" customWidth="1"/>
    <col min="8202" max="8202" width="6.140625" style="2" customWidth="1"/>
    <col min="8203" max="8204" width="6.42578125" style="2" customWidth="1"/>
    <col min="8205" max="8205" width="9.5703125" style="2" customWidth="1"/>
    <col min="8206" max="8206" width="21.42578125" style="2" customWidth="1"/>
    <col min="8207" max="8207" width="15.42578125" style="2" customWidth="1"/>
    <col min="8208" max="8209" width="5.85546875" style="2" customWidth="1"/>
    <col min="8210" max="8211" width="7.42578125" style="2" customWidth="1"/>
    <col min="8212" max="8212" width="7.140625" style="2" customWidth="1"/>
    <col min="8213" max="8213" width="8.28515625" style="2" customWidth="1"/>
    <col min="8214" max="8214" width="5.85546875" style="2" customWidth="1"/>
    <col min="8215" max="8215" width="6.28515625" style="2" customWidth="1"/>
    <col min="8216" max="8219" width="5.85546875" style="2" customWidth="1"/>
    <col min="8220" max="8220" width="13.7109375" style="2" customWidth="1"/>
    <col min="8221" max="8232" width="5.85546875" style="2" customWidth="1"/>
    <col min="8233" max="8448" width="6.7109375" style="2"/>
    <col min="8449" max="8449" width="3.7109375" style="2" customWidth="1"/>
    <col min="8450" max="8450" width="5" style="2" customWidth="1"/>
    <col min="8451" max="8453" width="4.7109375" style="2" customWidth="1"/>
    <col min="8454" max="8454" width="22.85546875" style="2" customWidth="1"/>
    <col min="8455" max="8455" width="18.28515625" style="2" customWidth="1"/>
    <col min="8456" max="8456" width="17" style="2" customWidth="1"/>
    <col min="8457" max="8457" width="13.7109375" style="2" customWidth="1"/>
    <col min="8458" max="8458" width="6.140625" style="2" customWidth="1"/>
    <col min="8459" max="8460" width="6.42578125" style="2" customWidth="1"/>
    <col min="8461" max="8461" width="9.5703125" style="2" customWidth="1"/>
    <col min="8462" max="8462" width="21.42578125" style="2" customWidth="1"/>
    <col min="8463" max="8463" width="15.42578125" style="2" customWidth="1"/>
    <col min="8464" max="8465" width="5.85546875" style="2" customWidth="1"/>
    <col min="8466" max="8467" width="7.42578125" style="2" customWidth="1"/>
    <col min="8468" max="8468" width="7.140625" style="2" customWidth="1"/>
    <col min="8469" max="8469" width="8.28515625" style="2" customWidth="1"/>
    <col min="8470" max="8470" width="5.85546875" style="2" customWidth="1"/>
    <col min="8471" max="8471" width="6.28515625" style="2" customWidth="1"/>
    <col min="8472" max="8475" width="5.85546875" style="2" customWidth="1"/>
    <col min="8476" max="8476" width="13.7109375" style="2" customWidth="1"/>
    <col min="8477" max="8488" width="5.85546875" style="2" customWidth="1"/>
    <col min="8489" max="8704" width="6.7109375" style="2"/>
    <col min="8705" max="8705" width="3.7109375" style="2" customWidth="1"/>
    <col min="8706" max="8706" width="5" style="2" customWidth="1"/>
    <col min="8707" max="8709" width="4.7109375" style="2" customWidth="1"/>
    <col min="8710" max="8710" width="22.85546875" style="2" customWidth="1"/>
    <col min="8711" max="8711" width="18.28515625" style="2" customWidth="1"/>
    <col min="8712" max="8712" width="17" style="2" customWidth="1"/>
    <col min="8713" max="8713" width="13.7109375" style="2" customWidth="1"/>
    <col min="8714" max="8714" width="6.140625" style="2" customWidth="1"/>
    <col min="8715" max="8716" width="6.42578125" style="2" customWidth="1"/>
    <col min="8717" max="8717" width="9.5703125" style="2" customWidth="1"/>
    <col min="8718" max="8718" width="21.42578125" style="2" customWidth="1"/>
    <col min="8719" max="8719" width="15.42578125" style="2" customWidth="1"/>
    <col min="8720" max="8721" width="5.85546875" style="2" customWidth="1"/>
    <col min="8722" max="8723" width="7.42578125" style="2" customWidth="1"/>
    <col min="8724" max="8724" width="7.140625" style="2" customWidth="1"/>
    <col min="8725" max="8725" width="8.28515625" style="2" customWidth="1"/>
    <col min="8726" max="8726" width="5.85546875" style="2" customWidth="1"/>
    <col min="8727" max="8727" width="6.28515625" style="2" customWidth="1"/>
    <col min="8728" max="8731" width="5.85546875" style="2" customWidth="1"/>
    <col min="8732" max="8732" width="13.7109375" style="2" customWidth="1"/>
    <col min="8733" max="8744" width="5.85546875" style="2" customWidth="1"/>
    <col min="8745" max="8960" width="6.7109375" style="2"/>
    <col min="8961" max="8961" width="3.7109375" style="2" customWidth="1"/>
    <col min="8962" max="8962" width="5" style="2" customWidth="1"/>
    <col min="8963" max="8965" width="4.7109375" style="2" customWidth="1"/>
    <col min="8966" max="8966" width="22.85546875" style="2" customWidth="1"/>
    <col min="8967" max="8967" width="18.28515625" style="2" customWidth="1"/>
    <col min="8968" max="8968" width="17" style="2" customWidth="1"/>
    <col min="8969" max="8969" width="13.7109375" style="2" customWidth="1"/>
    <col min="8970" max="8970" width="6.140625" style="2" customWidth="1"/>
    <col min="8971" max="8972" width="6.42578125" style="2" customWidth="1"/>
    <col min="8973" max="8973" width="9.5703125" style="2" customWidth="1"/>
    <col min="8974" max="8974" width="21.42578125" style="2" customWidth="1"/>
    <col min="8975" max="8975" width="15.42578125" style="2" customWidth="1"/>
    <col min="8976" max="8977" width="5.85546875" style="2" customWidth="1"/>
    <col min="8978" max="8979" width="7.42578125" style="2" customWidth="1"/>
    <col min="8980" max="8980" width="7.140625" style="2" customWidth="1"/>
    <col min="8981" max="8981" width="8.28515625" style="2" customWidth="1"/>
    <col min="8982" max="8982" width="5.85546875" style="2" customWidth="1"/>
    <col min="8983" max="8983" width="6.28515625" style="2" customWidth="1"/>
    <col min="8984" max="8987" width="5.85546875" style="2" customWidth="1"/>
    <col min="8988" max="8988" width="13.7109375" style="2" customWidth="1"/>
    <col min="8989" max="9000" width="5.85546875" style="2" customWidth="1"/>
    <col min="9001" max="9216" width="6.7109375" style="2"/>
    <col min="9217" max="9217" width="3.7109375" style="2" customWidth="1"/>
    <col min="9218" max="9218" width="5" style="2" customWidth="1"/>
    <col min="9219" max="9221" width="4.7109375" style="2" customWidth="1"/>
    <col min="9222" max="9222" width="22.85546875" style="2" customWidth="1"/>
    <col min="9223" max="9223" width="18.28515625" style="2" customWidth="1"/>
    <col min="9224" max="9224" width="17" style="2" customWidth="1"/>
    <col min="9225" max="9225" width="13.7109375" style="2" customWidth="1"/>
    <col min="9226" max="9226" width="6.140625" style="2" customWidth="1"/>
    <col min="9227" max="9228" width="6.42578125" style="2" customWidth="1"/>
    <col min="9229" max="9229" width="9.5703125" style="2" customWidth="1"/>
    <col min="9230" max="9230" width="21.42578125" style="2" customWidth="1"/>
    <col min="9231" max="9231" width="15.42578125" style="2" customWidth="1"/>
    <col min="9232" max="9233" width="5.85546875" style="2" customWidth="1"/>
    <col min="9234" max="9235" width="7.42578125" style="2" customWidth="1"/>
    <col min="9236" max="9236" width="7.140625" style="2" customWidth="1"/>
    <col min="9237" max="9237" width="8.28515625" style="2" customWidth="1"/>
    <col min="9238" max="9238" width="5.85546875" style="2" customWidth="1"/>
    <col min="9239" max="9239" width="6.28515625" style="2" customWidth="1"/>
    <col min="9240" max="9243" width="5.85546875" style="2" customWidth="1"/>
    <col min="9244" max="9244" width="13.7109375" style="2" customWidth="1"/>
    <col min="9245" max="9256" width="5.85546875" style="2" customWidth="1"/>
    <col min="9257" max="9472" width="6.7109375" style="2"/>
    <col min="9473" max="9473" width="3.7109375" style="2" customWidth="1"/>
    <col min="9474" max="9474" width="5" style="2" customWidth="1"/>
    <col min="9475" max="9477" width="4.7109375" style="2" customWidth="1"/>
    <col min="9478" max="9478" width="22.85546875" style="2" customWidth="1"/>
    <col min="9479" max="9479" width="18.28515625" style="2" customWidth="1"/>
    <col min="9480" max="9480" width="17" style="2" customWidth="1"/>
    <col min="9481" max="9481" width="13.7109375" style="2" customWidth="1"/>
    <col min="9482" max="9482" width="6.140625" style="2" customWidth="1"/>
    <col min="9483" max="9484" width="6.42578125" style="2" customWidth="1"/>
    <col min="9485" max="9485" width="9.5703125" style="2" customWidth="1"/>
    <col min="9486" max="9486" width="21.42578125" style="2" customWidth="1"/>
    <col min="9487" max="9487" width="15.42578125" style="2" customWidth="1"/>
    <col min="9488" max="9489" width="5.85546875" style="2" customWidth="1"/>
    <col min="9490" max="9491" width="7.42578125" style="2" customWidth="1"/>
    <col min="9492" max="9492" width="7.140625" style="2" customWidth="1"/>
    <col min="9493" max="9493" width="8.28515625" style="2" customWidth="1"/>
    <col min="9494" max="9494" width="5.85546875" style="2" customWidth="1"/>
    <col min="9495" max="9495" width="6.28515625" style="2" customWidth="1"/>
    <col min="9496" max="9499" width="5.85546875" style="2" customWidth="1"/>
    <col min="9500" max="9500" width="13.7109375" style="2" customWidth="1"/>
    <col min="9501" max="9512" width="5.85546875" style="2" customWidth="1"/>
    <col min="9513" max="9728" width="6.7109375" style="2"/>
    <col min="9729" max="9729" width="3.7109375" style="2" customWidth="1"/>
    <col min="9730" max="9730" width="5" style="2" customWidth="1"/>
    <col min="9731" max="9733" width="4.7109375" style="2" customWidth="1"/>
    <col min="9734" max="9734" width="22.85546875" style="2" customWidth="1"/>
    <col min="9735" max="9735" width="18.28515625" style="2" customWidth="1"/>
    <col min="9736" max="9736" width="17" style="2" customWidth="1"/>
    <col min="9737" max="9737" width="13.7109375" style="2" customWidth="1"/>
    <col min="9738" max="9738" width="6.140625" style="2" customWidth="1"/>
    <col min="9739" max="9740" width="6.42578125" style="2" customWidth="1"/>
    <col min="9741" max="9741" width="9.5703125" style="2" customWidth="1"/>
    <col min="9742" max="9742" width="21.42578125" style="2" customWidth="1"/>
    <col min="9743" max="9743" width="15.42578125" style="2" customWidth="1"/>
    <col min="9744" max="9745" width="5.85546875" style="2" customWidth="1"/>
    <col min="9746" max="9747" width="7.42578125" style="2" customWidth="1"/>
    <col min="9748" max="9748" width="7.140625" style="2" customWidth="1"/>
    <col min="9749" max="9749" width="8.28515625" style="2" customWidth="1"/>
    <col min="9750" max="9750" width="5.85546875" style="2" customWidth="1"/>
    <col min="9751" max="9751" width="6.28515625" style="2" customWidth="1"/>
    <col min="9752" max="9755" width="5.85546875" style="2" customWidth="1"/>
    <col min="9756" max="9756" width="13.7109375" style="2" customWidth="1"/>
    <col min="9757" max="9768" width="5.85546875" style="2" customWidth="1"/>
    <col min="9769" max="9984" width="6.7109375" style="2"/>
    <col min="9985" max="9985" width="3.7109375" style="2" customWidth="1"/>
    <col min="9986" max="9986" width="5" style="2" customWidth="1"/>
    <col min="9987" max="9989" width="4.7109375" style="2" customWidth="1"/>
    <col min="9990" max="9990" width="22.85546875" style="2" customWidth="1"/>
    <col min="9991" max="9991" width="18.28515625" style="2" customWidth="1"/>
    <col min="9992" max="9992" width="17" style="2" customWidth="1"/>
    <col min="9993" max="9993" width="13.7109375" style="2" customWidth="1"/>
    <col min="9994" max="9994" width="6.140625" style="2" customWidth="1"/>
    <col min="9995" max="9996" width="6.42578125" style="2" customWidth="1"/>
    <col min="9997" max="9997" width="9.5703125" style="2" customWidth="1"/>
    <col min="9998" max="9998" width="21.42578125" style="2" customWidth="1"/>
    <col min="9999" max="9999" width="15.42578125" style="2" customWidth="1"/>
    <col min="10000" max="10001" width="5.85546875" style="2" customWidth="1"/>
    <col min="10002" max="10003" width="7.42578125" style="2" customWidth="1"/>
    <col min="10004" max="10004" width="7.140625" style="2" customWidth="1"/>
    <col min="10005" max="10005" width="8.28515625" style="2" customWidth="1"/>
    <col min="10006" max="10006" width="5.85546875" style="2" customWidth="1"/>
    <col min="10007" max="10007" width="6.28515625" style="2" customWidth="1"/>
    <col min="10008" max="10011" width="5.85546875" style="2" customWidth="1"/>
    <col min="10012" max="10012" width="13.7109375" style="2" customWidth="1"/>
    <col min="10013" max="10024" width="5.85546875" style="2" customWidth="1"/>
    <col min="10025" max="10240" width="6.7109375" style="2"/>
    <col min="10241" max="10241" width="3.7109375" style="2" customWidth="1"/>
    <col min="10242" max="10242" width="5" style="2" customWidth="1"/>
    <col min="10243" max="10245" width="4.7109375" style="2" customWidth="1"/>
    <col min="10246" max="10246" width="22.85546875" style="2" customWidth="1"/>
    <col min="10247" max="10247" width="18.28515625" style="2" customWidth="1"/>
    <col min="10248" max="10248" width="17" style="2" customWidth="1"/>
    <col min="10249" max="10249" width="13.7109375" style="2" customWidth="1"/>
    <col min="10250" max="10250" width="6.140625" style="2" customWidth="1"/>
    <col min="10251" max="10252" width="6.42578125" style="2" customWidth="1"/>
    <col min="10253" max="10253" width="9.5703125" style="2" customWidth="1"/>
    <col min="10254" max="10254" width="21.42578125" style="2" customWidth="1"/>
    <col min="10255" max="10255" width="15.42578125" style="2" customWidth="1"/>
    <col min="10256" max="10257" width="5.85546875" style="2" customWidth="1"/>
    <col min="10258" max="10259" width="7.42578125" style="2" customWidth="1"/>
    <col min="10260" max="10260" width="7.140625" style="2" customWidth="1"/>
    <col min="10261" max="10261" width="8.28515625" style="2" customWidth="1"/>
    <col min="10262" max="10262" width="5.85546875" style="2" customWidth="1"/>
    <col min="10263" max="10263" width="6.28515625" style="2" customWidth="1"/>
    <col min="10264" max="10267" width="5.85546875" style="2" customWidth="1"/>
    <col min="10268" max="10268" width="13.7109375" style="2" customWidth="1"/>
    <col min="10269" max="10280" width="5.85546875" style="2" customWidth="1"/>
    <col min="10281" max="10496" width="6.7109375" style="2"/>
    <col min="10497" max="10497" width="3.7109375" style="2" customWidth="1"/>
    <col min="10498" max="10498" width="5" style="2" customWidth="1"/>
    <col min="10499" max="10501" width="4.7109375" style="2" customWidth="1"/>
    <col min="10502" max="10502" width="22.85546875" style="2" customWidth="1"/>
    <col min="10503" max="10503" width="18.28515625" style="2" customWidth="1"/>
    <col min="10504" max="10504" width="17" style="2" customWidth="1"/>
    <col min="10505" max="10505" width="13.7109375" style="2" customWidth="1"/>
    <col min="10506" max="10506" width="6.140625" style="2" customWidth="1"/>
    <col min="10507" max="10508" width="6.42578125" style="2" customWidth="1"/>
    <col min="10509" max="10509" width="9.5703125" style="2" customWidth="1"/>
    <col min="10510" max="10510" width="21.42578125" style="2" customWidth="1"/>
    <col min="10511" max="10511" width="15.42578125" style="2" customWidth="1"/>
    <col min="10512" max="10513" width="5.85546875" style="2" customWidth="1"/>
    <col min="10514" max="10515" width="7.42578125" style="2" customWidth="1"/>
    <col min="10516" max="10516" width="7.140625" style="2" customWidth="1"/>
    <col min="10517" max="10517" width="8.28515625" style="2" customWidth="1"/>
    <col min="10518" max="10518" width="5.85546875" style="2" customWidth="1"/>
    <col min="10519" max="10519" width="6.28515625" style="2" customWidth="1"/>
    <col min="10520" max="10523" width="5.85546875" style="2" customWidth="1"/>
    <col min="10524" max="10524" width="13.7109375" style="2" customWidth="1"/>
    <col min="10525" max="10536" width="5.85546875" style="2" customWidth="1"/>
    <col min="10537" max="10752" width="6.7109375" style="2"/>
    <col min="10753" max="10753" width="3.7109375" style="2" customWidth="1"/>
    <col min="10754" max="10754" width="5" style="2" customWidth="1"/>
    <col min="10755" max="10757" width="4.7109375" style="2" customWidth="1"/>
    <col min="10758" max="10758" width="22.85546875" style="2" customWidth="1"/>
    <col min="10759" max="10759" width="18.28515625" style="2" customWidth="1"/>
    <col min="10760" max="10760" width="17" style="2" customWidth="1"/>
    <col min="10761" max="10761" width="13.7109375" style="2" customWidth="1"/>
    <col min="10762" max="10762" width="6.140625" style="2" customWidth="1"/>
    <col min="10763" max="10764" width="6.42578125" style="2" customWidth="1"/>
    <col min="10765" max="10765" width="9.5703125" style="2" customWidth="1"/>
    <col min="10766" max="10766" width="21.42578125" style="2" customWidth="1"/>
    <col min="10767" max="10767" width="15.42578125" style="2" customWidth="1"/>
    <col min="10768" max="10769" width="5.85546875" style="2" customWidth="1"/>
    <col min="10770" max="10771" width="7.42578125" style="2" customWidth="1"/>
    <col min="10772" max="10772" width="7.140625" style="2" customWidth="1"/>
    <col min="10773" max="10773" width="8.28515625" style="2" customWidth="1"/>
    <col min="10774" max="10774" width="5.85546875" style="2" customWidth="1"/>
    <col min="10775" max="10775" width="6.28515625" style="2" customWidth="1"/>
    <col min="10776" max="10779" width="5.85546875" style="2" customWidth="1"/>
    <col min="10780" max="10780" width="13.7109375" style="2" customWidth="1"/>
    <col min="10781" max="10792" width="5.85546875" style="2" customWidth="1"/>
    <col min="10793" max="11008" width="6.7109375" style="2"/>
    <col min="11009" max="11009" width="3.7109375" style="2" customWidth="1"/>
    <col min="11010" max="11010" width="5" style="2" customWidth="1"/>
    <col min="11011" max="11013" width="4.7109375" style="2" customWidth="1"/>
    <col min="11014" max="11014" width="22.85546875" style="2" customWidth="1"/>
    <col min="11015" max="11015" width="18.28515625" style="2" customWidth="1"/>
    <col min="11016" max="11016" width="17" style="2" customWidth="1"/>
    <col min="11017" max="11017" width="13.7109375" style="2" customWidth="1"/>
    <col min="11018" max="11018" width="6.140625" style="2" customWidth="1"/>
    <col min="11019" max="11020" width="6.42578125" style="2" customWidth="1"/>
    <col min="11021" max="11021" width="9.5703125" style="2" customWidth="1"/>
    <col min="11022" max="11022" width="21.42578125" style="2" customWidth="1"/>
    <col min="11023" max="11023" width="15.42578125" style="2" customWidth="1"/>
    <col min="11024" max="11025" width="5.85546875" style="2" customWidth="1"/>
    <col min="11026" max="11027" width="7.42578125" style="2" customWidth="1"/>
    <col min="11028" max="11028" width="7.140625" style="2" customWidth="1"/>
    <col min="11029" max="11029" width="8.28515625" style="2" customWidth="1"/>
    <col min="11030" max="11030" width="5.85546875" style="2" customWidth="1"/>
    <col min="11031" max="11031" width="6.28515625" style="2" customWidth="1"/>
    <col min="11032" max="11035" width="5.85546875" style="2" customWidth="1"/>
    <col min="11036" max="11036" width="13.7109375" style="2" customWidth="1"/>
    <col min="11037" max="11048" width="5.85546875" style="2" customWidth="1"/>
    <col min="11049" max="11264" width="6.7109375" style="2"/>
    <col min="11265" max="11265" width="3.7109375" style="2" customWidth="1"/>
    <col min="11266" max="11266" width="5" style="2" customWidth="1"/>
    <col min="11267" max="11269" width="4.7109375" style="2" customWidth="1"/>
    <col min="11270" max="11270" width="22.85546875" style="2" customWidth="1"/>
    <col min="11271" max="11271" width="18.28515625" style="2" customWidth="1"/>
    <col min="11272" max="11272" width="17" style="2" customWidth="1"/>
    <col min="11273" max="11273" width="13.7109375" style="2" customWidth="1"/>
    <col min="11274" max="11274" width="6.140625" style="2" customWidth="1"/>
    <col min="11275" max="11276" width="6.42578125" style="2" customWidth="1"/>
    <col min="11277" max="11277" width="9.5703125" style="2" customWidth="1"/>
    <col min="11278" max="11278" width="21.42578125" style="2" customWidth="1"/>
    <col min="11279" max="11279" width="15.42578125" style="2" customWidth="1"/>
    <col min="11280" max="11281" width="5.85546875" style="2" customWidth="1"/>
    <col min="11282" max="11283" width="7.42578125" style="2" customWidth="1"/>
    <col min="11284" max="11284" width="7.140625" style="2" customWidth="1"/>
    <col min="11285" max="11285" width="8.28515625" style="2" customWidth="1"/>
    <col min="11286" max="11286" width="5.85546875" style="2" customWidth="1"/>
    <col min="11287" max="11287" width="6.28515625" style="2" customWidth="1"/>
    <col min="11288" max="11291" width="5.85546875" style="2" customWidth="1"/>
    <col min="11292" max="11292" width="13.7109375" style="2" customWidth="1"/>
    <col min="11293" max="11304" width="5.85546875" style="2" customWidth="1"/>
    <col min="11305" max="11520" width="6.7109375" style="2"/>
    <col min="11521" max="11521" width="3.7109375" style="2" customWidth="1"/>
    <col min="11522" max="11522" width="5" style="2" customWidth="1"/>
    <col min="11523" max="11525" width="4.7109375" style="2" customWidth="1"/>
    <col min="11526" max="11526" width="22.85546875" style="2" customWidth="1"/>
    <col min="11527" max="11527" width="18.28515625" style="2" customWidth="1"/>
    <col min="11528" max="11528" width="17" style="2" customWidth="1"/>
    <col min="11529" max="11529" width="13.7109375" style="2" customWidth="1"/>
    <col min="11530" max="11530" width="6.140625" style="2" customWidth="1"/>
    <col min="11531" max="11532" width="6.42578125" style="2" customWidth="1"/>
    <col min="11533" max="11533" width="9.5703125" style="2" customWidth="1"/>
    <col min="11534" max="11534" width="21.42578125" style="2" customWidth="1"/>
    <col min="11535" max="11535" width="15.42578125" style="2" customWidth="1"/>
    <col min="11536" max="11537" width="5.85546875" style="2" customWidth="1"/>
    <col min="11538" max="11539" width="7.42578125" style="2" customWidth="1"/>
    <col min="11540" max="11540" width="7.140625" style="2" customWidth="1"/>
    <col min="11541" max="11541" width="8.28515625" style="2" customWidth="1"/>
    <col min="11542" max="11542" width="5.85546875" style="2" customWidth="1"/>
    <col min="11543" max="11543" width="6.28515625" style="2" customWidth="1"/>
    <col min="11544" max="11547" width="5.85546875" style="2" customWidth="1"/>
    <col min="11548" max="11548" width="13.7109375" style="2" customWidth="1"/>
    <col min="11549" max="11560" width="5.85546875" style="2" customWidth="1"/>
    <col min="11561" max="11776" width="6.7109375" style="2"/>
    <col min="11777" max="11777" width="3.7109375" style="2" customWidth="1"/>
    <col min="11778" max="11778" width="5" style="2" customWidth="1"/>
    <col min="11779" max="11781" width="4.7109375" style="2" customWidth="1"/>
    <col min="11782" max="11782" width="22.85546875" style="2" customWidth="1"/>
    <col min="11783" max="11783" width="18.28515625" style="2" customWidth="1"/>
    <col min="11784" max="11784" width="17" style="2" customWidth="1"/>
    <col min="11785" max="11785" width="13.7109375" style="2" customWidth="1"/>
    <col min="11786" max="11786" width="6.140625" style="2" customWidth="1"/>
    <col min="11787" max="11788" width="6.42578125" style="2" customWidth="1"/>
    <col min="11789" max="11789" width="9.5703125" style="2" customWidth="1"/>
    <col min="11790" max="11790" width="21.42578125" style="2" customWidth="1"/>
    <col min="11791" max="11791" width="15.42578125" style="2" customWidth="1"/>
    <col min="11792" max="11793" width="5.85546875" style="2" customWidth="1"/>
    <col min="11794" max="11795" width="7.42578125" style="2" customWidth="1"/>
    <col min="11796" max="11796" width="7.140625" style="2" customWidth="1"/>
    <col min="11797" max="11797" width="8.28515625" style="2" customWidth="1"/>
    <col min="11798" max="11798" width="5.85546875" style="2" customWidth="1"/>
    <col min="11799" max="11799" width="6.28515625" style="2" customWidth="1"/>
    <col min="11800" max="11803" width="5.85546875" style="2" customWidth="1"/>
    <col min="11804" max="11804" width="13.7109375" style="2" customWidth="1"/>
    <col min="11805" max="11816" width="5.85546875" style="2" customWidth="1"/>
    <col min="11817" max="12032" width="6.7109375" style="2"/>
    <col min="12033" max="12033" width="3.7109375" style="2" customWidth="1"/>
    <col min="12034" max="12034" width="5" style="2" customWidth="1"/>
    <col min="12035" max="12037" width="4.7109375" style="2" customWidth="1"/>
    <col min="12038" max="12038" width="22.85546875" style="2" customWidth="1"/>
    <col min="12039" max="12039" width="18.28515625" style="2" customWidth="1"/>
    <col min="12040" max="12040" width="17" style="2" customWidth="1"/>
    <col min="12041" max="12041" width="13.7109375" style="2" customWidth="1"/>
    <col min="12042" max="12042" width="6.140625" style="2" customWidth="1"/>
    <col min="12043" max="12044" width="6.42578125" style="2" customWidth="1"/>
    <col min="12045" max="12045" width="9.5703125" style="2" customWidth="1"/>
    <col min="12046" max="12046" width="21.42578125" style="2" customWidth="1"/>
    <col min="12047" max="12047" width="15.42578125" style="2" customWidth="1"/>
    <col min="12048" max="12049" width="5.85546875" style="2" customWidth="1"/>
    <col min="12050" max="12051" width="7.42578125" style="2" customWidth="1"/>
    <col min="12052" max="12052" width="7.140625" style="2" customWidth="1"/>
    <col min="12053" max="12053" width="8.28515625" style="2" customWidth="1"/>
    <col min="12054" max="12054" width="5.85546875" style="2" customWidth="1"/>
    <col min="12055" max="12055" width="6.28515625" style="2" customWidth="1"/>
    <col min="12056" max="12059" width="5.85546875" style="2" customWidth="1"/>
    <col min="12060" max="12060" width="13.7109375" style="2" customWidth="1"/>
    <col min="12061" max="12072" width="5.85546875" style="2" customWidth="1"/>
    <col min="12073" max="12288" width="6.7109375" style="2"/>
    <col min="12289" max="12289" width="3.7109375" style="2" customWidth="1"/>
    <col min="12290" max="12290" width="5" style="2" customWidth="1"/>
    <col min="12291" max="12293" width="4.7109375" style="2" customWidth="1"/>
    <col min="12294" max="12294" width="22.85546875" style="2" customWidth="1"/>
    <col min="12295" max="12295" width="18.28515625" style="2" customWidth="1"/>
    <col min="12296" max="12296" width="17" style="2" customWidth="1"/>
    <col min="12297" max="12297" width="13.7109375" style="2" customWidth="1"/>
    <col min="12298" max="12298" width="6.140625" style="2" customWidth="1"/>
    <col min="12299" max="12300" width="6.42578125" style="2" customWidth="1"/>
    <col min="12301" max="12301" width="9.5703125" style="2" customWidth="1"/>
    <col min="12302" max="12302" width="21.42578125" style="2" customWidth="1"/>
    <col min="12303" max="12303" width="15.42578125" style="2" customWidth="1"/>
    <col min="12304" max="12305" width="5.85546875" style="2" customWidth="1"/>
    <col min="12306" max="12307" width="7.42578125" style="2" customWidth="1"/>
    <col min="12308" max="12308" width="7.140625" style="2" customWidth="1"/>
    <col min="12309" max="12309" width="8.28515625" style="2" customWidth="1"/>
    <col min="12310" max="12310" width="5.85546875" style="2" customWidth="1"/>
    <col min="12311" max="12311" width="6.28515625" style="2" customWidth="1"/>
    <col min="12312" max="12315" width="5.85546875" style="2" customWidth="1"/>
    <col min="12316" max="12316" width="13.7109375" style="2" customWidth="1"/>
    <col min="12317" max="12328" width="5.85546875" style="2" customWidth="1"/>
    <col min="12329" max="12544" width="6.7109375" style="2"/>
    <col min="12545" max="12545" width="3.7109375" style="2" customWidth="1"/>
    <col min="12546" max="12546" width="5" style="2" customWidth="1"/>
    <col min="12547" max="12549" width="4.7109375" style="2" customWidth="1"/>
    <col min="12550" max="12550" width="22.85546875" style="2" customWidth="1"/>
    <col min="12551" max="12551" width="18.28515625" style="2" customWidth="1"/>
    <col min="12552" max="12552" width="17" style="2" customWidth="1"/>
    <col min="12553" max="12553" width="13.7109375" style="2" customWidth="1"/>
    <col min="12554" max="12554" width="6.140625" style="2" customWidth="1"/>
    <col min="12555" max="12556" width="6.42578125" style="2" customWidth="1"/>
    <col min="12557" max="12557" width="9.5703125" style="2" customWidth="1"/>
    <col min="12558" max="12558" width="21.42578125" style="2" customWidth="1"/>
    <col min="12559" max="12559" width="15.42578125" style="2" customWidth="1"/>
    <col min="12560" max="12561" width="5.85546875" style="2" customWidth="1"/>
    <col min="12562" max="12563" width="7.42578125" style="2" customWidth="1"/>
    <col min="12564" max="12564" width="7.140625" style="2" customWidth="1"/>
    <col min="12565" max="12565" width="8.28515625" style="2" customWidth="1"/>
    <col min="12566" max="12566" width="5.85546875" style="2" customWidth="1"/>
    <col min="12567" max="12567" width="6.28515625" style="2" customWidth="1"/>
    <col min="12568" max="12571" width="5.85546875" style="2" customWidth="1"/>
    <col min="12572" max="12572" width="13.7109375" style="2" customWidth="1"/>
    <col min="12573" max="12584" width="5.85546875" style="2" customWidth="1"/>
    <col min="12585" max="12800" width="6.7109375" style="2"/>
    <col min="12801" max="12801" width="3.7109375" style="2" customWidth="1"/>
    <col min="12802" max="12802" width="5" style="2" customWidth="1"/>
    <col min="12803" max="12805" width="4.7109375" style="2" customWidth="1"/>
    <col min="12806" max="12806" width="22.85546875" style="2" customWidth="1"/>
    <col min="12807" max="12807" width="18.28515625" style="2" customWidth="1"/>
    <col min="12808" max="12808" width="17" style="2" customWidth="1"/>
    <col min="12809" max="12809" width="13.7109375" style="2" customWidth="1"/>
    <col min="12810" max="12810" width="6.140625" style="2" customWidth="1"/>
    <col min="12811" max="12812" width="6.42578125" style="2" customWidth="1"/>
    <col min="12813" max="12813" width="9.5703125" style="2" customWidth="1"/>
    <col min="12814" max="12814" width="21.42578125" style="2" customWidth="1"/>
    <col min="12815" max="12815" width="15.42578125" style="2" customWidth="1"/>
    <col min="12816" max="12817" width="5.85546875" style="2" customWidth="1"/>
    <col min="12818" max="12819" width="7.42578125" style="2" customWidth="1"/>
    <col min="12820" max="12820" width="7.140625" style="2" customWidth="1"/>
    <col min="12821" max="12821" width="8.28515625" style="2" customWidth="1"/>
    <col min="12822" max="12822" width="5.85546875" style="2" customWidth="1"/>
    <col min="12823" max="12823" width="6.28515625" style="2" customWidth="1"/>
    <col min="12824" max="12827" width="5.85546875" style="2" customWidth="1"/>
    <col min="12828" max="12828" width="13.7109375" style="2" customWidth="1"/>
    <col min="12829" max="12840" width="5.85546875" style="2" customWidth="1"/>
    <col min="12841" max="13056" width="6.7109375" style="2"/>
    <col min="13057" max="13057" width="3.7109375" style="2" customWidth="1"/>
    <col min="13058" max="13058" width="5" style="2" customWidth="1"/>
    <col min="13059" max="13061" width="4.7109375" style="2" customWidth="1"/>
    <col min="13062" max="13062" width="22.85546875" style="2" customWidth="1"/>
    <col min="13063" max="13063" width="18.28515625" style="2" customWidth="1"/>
    <col min="13064" max="13064" width="17" style="2" customWidth="1"/>
    <col min="13065" max="13065" width="13.7109375" style="2" customWidth="1"/>
    <col min="13066" max="13066" width="6.140625" style="2" customWidth="1"/>
    <col min="13067" max="13068" width="6.42578125" style="2" customWidth="1"/>
    <col min="13069" max="13069" width="9.5703125" style="2" customWidth="1"/>
    <col min="13070" max="13070" width="21.42578125" style="2" customWidth="1"/>
    <col min="13071" max="13071" width="15.42578125" style="2" customWidth="1"/>
    <col min="13072" max="13073" width="5.85546875" style="2" customWidth="1"/>
    <col min="13074" max="13075" width="7.42578125" style="2" customWidth="1"/>
    <col min="13076" max="13076" width="7.140625" style="2" customWidth="1"/>
    <col min="13077" max="13077" width="8.28515625" style="2" customWidth="1"/>
    <col min="13078" max="13078" width="5.85546875" style="2" customWidth="1"/>
    <col min="13079" max="13079" width="6.28515625" style="2" customWidth="1"/>
    <col min="13080" max="13083" width="5.85546875" style="2" customWidth="1"/>
    <col min="13084" max="13084" width="13.7109375" style="2" customWidth="1"/>
    <col min="13085" max="13096" width="5.85546875" style="2" customWidth="1"/>
    <col min="13097" max="13312" width="6.7109375" style="2"/>
    <col min="13313" max="13313" width="3.7109375" style="2" customWidth="1"/>
    <col min="13314" max="13314" width="5" style="2" customWidth="1"/>
    <col min="13315" max="13317" width="4.7109375" style="2" customWidth="1"/>
    <col min="13318" max="13318" width="22.85546875" style="2" customWidth="1"/>
    <col min="13319" max="13319" width="18.28515625" style="2" customWidth="1"/>
    <col min="13320" max="13320" width="17" style="2" customWidth="1"/>
    <col min="13321" max="13321" width="13.7109375" style="2" customWidth="1"/>
    <col min="13322" max="13322" width="6.140625" style="2" customWidth="1"/>
    <col min="13323" max="13324" width="6.42578125" style="2" customWidth="1"/>
    <col min="13325" max="13325" width="9.5703125" style="2" customWidth="1"/>
    <col min="13326" max="13326" width="21.42578125" style="2" customWidth="1"/>
    <col min="13327" max="13327" width="15.42578125" style="2" customWidth="1"/>
    <col min="13328" max="13329" width="5.85546875" style="2" customWidth="1"/>
    <col min="13330" max="13331" width="7.42578125" style="2" customWidth="1"/>
    <col min="13332" max="13332" width="7.140625" style="2" customWidth="1"/>
    <col min="13333" max="13333" width="8.28515625" style="2" customWidth="1"/>
    <col min="13334" max="13334" width="5.85546875" style="2" customWidth="1"/>
    <col min="13335" max="13335" width="6.28515625" style="2" customWidth="1"/>
    <col min="13336" max="13339" width="5.85546875" style="2" customWidth="1"/>
    <col min="13340" max="13340" width="13.7109375" style="2" customWidth="1"/>
    <col min="13341" max="13352" width="5.85546875" style="2" customWidth="1"/>
    <col min="13353" max="13568" width="6.7109375" style="2"/>
    <col min="13569" max="13569" width="3.7109375" style="2" customWidth="1"/>
    <col min="13570" max="13570" width="5" style="2" customWidth="1"/>
    <col min="13571" max="13573" width="4.7109375" style="2" customWidth="1"/>
    <col min="13574" max="13574" width="22.85546875" style="2" customWidth="1"/>
    <col min="13575" max="13575" width="18.28515625" style="2" customWidth="1"/>
    <col min="13576" max="13576" width="17" style="2" customWidth="1"/>
    <col min="13577" max="13577" width="13.7109375" style="2" customWidth="1"/>
    <col min="13578" max="13578" width="6.140625" style="2" customWidth="1"/>
    <col min="13579" max="13580" width="6.42578125" style="2" customWidth="1"/>
    <col min="13581" max="13581" width="9.5703125" style="2" customWidth="1"/>
    <col min="13582" max="13582" width="21.42578125" style="2" customWidth="1"/>
    <col min="13583" max="13583" width="15.42578125" style="2" customWidth="1"/>
    <col min="13584" max="13585" width="5.85546875" style="2" customWidth="1"/>
    <col min="13586" max="13587" width="7.42578125" style="2" customWidth="1"/>
    <col min="13588" max="13588" width="7.140625" style="2" customWidth="1"/>
    <col min="13589" max="13589" width="8.28515625" style="2" customWidth="1"/>
    <col min="13590" max="13590" width="5.85546875" style="2" customWidth="1"/>
    <col min="13591" max="13591" width="6.28515625" style="2" customWidth="1"/>
    <col min="13592" max="13595" width="5.85546875" style="2" customWidth="1"/>
    <col min="13596" max="13596" width="13.7109375" style="2" customWidth="1"/>
    <col min="13597" max="13608" width="5.85546875" style="2" customWidth="1"/>
    <col min="13609" max="13824" width="6.7109375" style="2"/>
    <col min="13825" max="13825" width="3.7109375" style="2" customWidth="1"/>
    <col min="13826" max="13826" width="5" style="2" customWidth="1"/>
    <col min="13827" max="13829" width="4.7109375" style="2" customWidth="1"/>
    <col min="13830" max="13830" width="22.85546875" style="2" customWidth="1"/>
    <col min="13831" max="13831" width="18.28515625" style="2" customWidth="1"/>
    <col min="13832" max="13832" width="17" style="2" customWidth="1"/>
    <col min="13833" max="13833" width="13.7109375" style="2" customWidth="1"/>
    <col min="13834" max="13834" width="6.140625" style="2" customWidth="1"/>
    <col min="13835" max="13836" width="6.42578125" style="2" customWidth="1"/>
    <col min="13837" max="13837" width="9.5703125" style="2" customWidth="1"/>
    <col min="13838" max="13838" width="21.42578125" style="2" customWidth="1"/>
    <col min="13839" max="13839" width="15.42578125" style="2" customWidth="1"/>
    <col min="13840" max="13841" width="5.85546875" style="2" customWidth="1"/>
    <col min="13842" max="13843" width="7.42578125" style="2" customWidth="1"/>
    <col min="13844" max="13844" width="7.140625" style="2" customWidth="1"/>
    <col min="13845" max="13845" width="8.28515625" style="2" customWidth="1"/>
    <col min="13846" max="13846" width="5.85546875" style="2" customWidth="1"/>
    <col min="13847" max="13847" width="6.28515625" style="2" customWidth="1"/>
    <col min="13848" max="13851" width="5.85546875" style="2" customWidth="1"/>
    <col min="13852" max="13852" width="13.7109375" style="2" customWidth="1"/>
    <col min="13853" max="13864" width="5.85546875" style="2" customWidth="1"/>
    <col min="13865" max="14080" width="6.7109375" style="2"/>
    <col min="14081" max="14081" width="3.7109375" style="2" customWidth="1"/>
    <col min="14082" max="14082" width="5" style="2" customWidth="1"/>
    <col min="14083" max="14085" width="4.7109375" style="2" customWidth="1"/>
    <col min="14086" max="14086" width="22.85546875" style="2" customWidth="1"/>
    <col min="14087" max="14087" width="18.28515625" style="2" customWidth="1"/>
    <col min="14088" max="14088" width="17" style="2" customWidth="1"/>
    <col min="14089" max="14089" width="13.7109375" style="2" customWidth="1"/>
    <col min="14090" max="14090" width="6.140625" style="2" customWidth="1"/>
    <col min="14091" max="14092" width="6.42578125" style="2" customWidth="1"/>
    <col min="14093" max="14093" width="9.5703125" style="2" customWidth="1"/>
    <col min="14094" max="14094" width="21.42578125" style="2" customWidth="1"/>
    <col min="14095" max="14095" width="15.42578125" style="2" customWidth="1"/>
    <col min="14096" max="14097" width="5.85546875" style="2" customWidth="1"/>
    <col min="14098" max="14099" width="7.42578125" style="2" customWidth="1"/>
    <col min="14100" max="14100" width="7.140625" style="2" customWidth="1"/>
    <col min="14101" max="14101" width="8.28515625" style="2" customWidth="1"/>
    <col min="14102" max="14102" width="5.85546875" style="2" customWidth="1"/>
    <col min="14103" max="14103" width="6.28515625" style="2" customWidth="1"/>
    <col min="14104" max="14107" width="5.85546875" style="2" customWidth="1"/>
    <col min="14108" max="14108" width="13.7109375" style="2" customWidth="1"/>
    <col min="14109" max="14120" width="5.85546875" style="2" customWidth="1"/>
    <col min="14121" max="14336" width="6.7109375" style="2"/>
    <col min="14337" max="14337" width="3.7109375" style="2" customWidth="1"/>
    <col min="14338" max="14338" width="5" style="2" customWidth="1"/>
    <col min="14339" max="14341" width="4.7109375" style="2" customWidth="1"/>
    <col min="14342" max="14342" width="22.85546875" style="2" customWidth="1"/>
    <col min="14343" max="14343" width="18.28515625" style="2" customWidth="1"/>
    <col min="14344" max="14344" width="17" style="2" customWidth="1"/>
    <col min="14345" max="14345" width="13.7109375" style="2" customWidth="1"/>
    <col min="14346" max="14346" width="6.140625" style="2" customWidth="1"/>
    <col min="14347" max="14348" width="6.42578125" style="2" customWidth="1"/>
    <col min="14349" max="14349" width="9.5703125" style="2" customWidth="1"/>
    <col min="14350" max="14350" width="21.42578125" style="2" customWidth="1"/>
    <col min="14351" max="14351" width="15.42578125" style="2" customWidth="1"/>
    <col min="14352" max="14353" width="5.85546875" style="2" customWidth="1"/>
    <col min="14354" max="14355" width="7.42578125" style="2" customWidth="1"/>
    <col min="14356" max="14356" width="7.140625" style="2" customWidth="1"/>
    <col min="14357" max="14357" width="8.28515625" style="2" customWidth="1"/>
    <col min="14358" max="14358" width="5.85546875" style="2" customWidth="1"/>
    <col min="14359" max="14359" width="6.28515625" style="2" customWidth="1"/>
    <col min="14360" max="14363" width="5.85546875" style="2" customWidth="1"/>
    <col min="14364" max="14364" width="13.7109375" style="2" customWidth="1"/>
    <col min="14365" max="14376" width="5.85546875" style="2" customWidth="1"/>
    <col min="14377" max="14592" width="6.7109375" style="2"/>
    <col min="14593" max="14593" width="3.7109375" style="2" customWidth="1"/>
    <col min="14594" max="14594" width="5" style="2" customWidth="1"/>
    <col min="14595" max="14597" width="4.7109375" style="2" customWidth="1"/>
    <col min="14598" max="14598" width="22.85546875" style="2" customWidth="1"/>
    <col min="14599" max="14599" width="18.28515625" style="2" customWidth="1"/>
    <col min="14600" max="14600" width="17" style="2" customWidth="1"/>
    <col min="14601" max="14601" width="13.7109375" style="2" customWidth="1"/>
    <col min="14602" max="14602" width="6.140625" style="2" customWidth="1"/>
    <col min="14603" max="14604" width="6.42578125" style="2" customWidth="1"/>
    <col min="14605" max="14605" width="9.5703125" style="2" customWidth="1"/>
    <col min="14606" max="14606" width="21.42578125" style="2" customWidth="1"/>
    <col min="14607" max="14607" width="15.42578125" style="2" customWidth="1"/>
    <col min="14608" max="14609" width="5.85546875" style="2" customWidth="1"/>
    <col min="14610" max="14611" width="7.42578125" style="2" customWidth="1"/>
    <col min="14612" max="14612" width="7.140625" style="2" customWidth="1"/>
    <col min="14613" max="14613" width="8.28515625" style="2" customWidth="1"/>
    <col min="14614" max="14614" width="5.85546875" style="2" customWidth="1"/>
    <col min="14615" max="14615" width="6.28515625" style="2" customWidth="1"/>
    <col min="14616" max="14619" width="5.85546875" style="2" customWidth="1"/>
    <col min="14620" max="14620" width="13.7109375" style="2" customWidth="1"/>
    <col min="14621" max="14632" width="5.85546875" style="2" customWidth="1"/>
    <col min="14633" max="14848" width="6.7109375" style="2"/>
    <col min="14849" max="14849" width="3.7109375" style="2" customWidth="1"/>
    <col min="14850" max="14850" width="5" style="2" customWidth="1"/>
    <col min="14851" max="14853" width="4.7109375" style="2" customWidth="1"/>
    <col min="14854" max="14854" width="22.85546875" style="2" customWidth="1"/>
    <col min="14855" max="14855" width="18.28515625" style="2" customWidth="1"/>
    <col min="14856" max="14856" width="17" style="2" customWidth="1"/>
    <col min="14857" max="14857" width="13.7109375" style="2" customWidth="1"/>
    <col min="14858" max="14858" width="6.140625" style="2" customWidth="1"/>
    <col min="14859" max="14860" width="6.42578125" style="2" customWidth="1"/>
    <col min="14861" max="14861" width="9.5703125" style="2" customWidth="1"/>
    <col min="14862" max="14862" width="21.42578125" style="2" customWidth="1"/>
    <col min="14863" max="14863" width="15.42578125" style="2" customWidth="1"/>
    <col min="14864" max="14865" width="5.85546875" style="2" customWidth="1"/>
    <col min="14866" max="14867" width="7.42578125" style="2" customWidth="1"/>
    <col min="14868" max="14868" width="7.140625" style="2" customWidth="1"/>
    <col min="14869" max="14869" width="8.28515625" style="2" customWidth="1"/>
    <col min="14870" max="14870" width="5.85546875" style="2" customWidth="1"/>
    <col min="14871" max="14871" width="6.28515625" style="2" customWidth="1"/>
    <col min="14872" max="14875" width="5.85546875" style="2" customWidth="1"/>
    <col min="14876" max="14876" width="13.7109375" style="2" customWidth="1"/>
    <col min="14877" max="14888" width="5.85546875" style="2" customWidth="1"/>
    <col min="14889" max="15104" width="6.7109375" style="2"/>
    <col min="15105" max="15105" width="3.7109375" style="2" customWidth="1"/>
    <col min="15106" max="15106" width="5" style="2" customWidth="1"/>
    <col min="15107" max="15109" width="4.7109375" style="2" customWidth="1"/>
    <col min="15110" max="15110" width="22.85546875" style="2" customWidth="1"/>
    <col min="15111" max="15111" width="18.28515625" style="2" customWidth="1"/>
    <col min="15112" max="15112" width="17" style="2" customWidth="1"/>
    <col min="15113" max="15113" width="13.7109375" style="2" customWidth="1"/>
    <col min="15114" max="15114" width="6.140625" style="2" customWidth="1"/>
    <col min="15115" max="15116" width="6.42578125" style="2" customWidth="1"/>
    <col min="15117" max="15117" width="9.5703125" style="2" customWidth="1"/>
    <col min="15118" max="15118" width="21.42578125" style="2" customWidth="1"/>
    <col min="15119" max="15119" width="15.42578125" style="2" customWidth="1"/>
    <col min="15120" max="15121" width="5.85546875" style="2" customWidth="1"/>
    <col min="15122" max="15123" width="7.42578125" style="2" customWidth="1"/>
    <col min="15124" max="15124" width="7.140625" style="2" customWidth="1"/>
    <col min="15125" max="15125" width="8.28515625" style="2" customWidth="1"/>
    <col min="15126" max="15126" width="5.85546875" style="2" customWidth="1"/>
    <col min="15127" max="15127" width="6.28515625" style="2" customWidth="1"/>
    <col min="15128" max="15131" width="5.85546875" style="2" customWidth="1"/>
    <col min="15132" max="15132" width="13.7109375" style="2" customWidth="1"/>
    <col min="15133" max="15144" width="5.85546875" style="2" customWidth="1"/>
    <col min="15145" max="15360" width="6.7109375" style="2"/>
    <col min="15361" max="15361" width="3.7109375" style="2" customWidth="1"/>
    <col min="15362" max="15362" width="5" style="2" customWidth="1"/>
    <col min="15363" max="15365" width="4.7109375" style="2" customWidth="1"/>
    <col min="15366" max="15366" width="22.85546875" style="2" customWidth="1"/>
    <col min="15367" max="15367" width="18.28515625" style="2" customWidth="1"/>
    <col min="15368" max="15368" width="17" style="2" customWidth="1"/>
    <col min="15369" max="15369" width="13.7109375" style="2" customWidth="1"/>
    <col min="15370" max="15370" width="6.140625" style="2" customWidth="1"/>
    <col min="15371" max="15372" width="6.42578125" style="2" customWidth="1"/>
    <col min="15373" max="15373" width="9.5703125" style="2" customWidth="1"/>
    <col min="15374" max="15374" width="21.42578125" style="2" customWidth="1"/>
    <col min="15375" max="15375" width="15.42578125" style="2" customWidth="1"/>
    <col min="15376" max="15377" width="5.85546875" style="2" customWidth="1"/>
    <col min="15378" max="15379" width="7.42578125" style="2" customWidth="1"/>
    <col min="15380" max="15380" width="7.140625" style="2" customWidth="1"/>
    <col min="15381" max="15381" width="8.28515625" style="2" customWidth="1"/>
    <col min="15382" max="15382" width="5.85546875" style="2" customWidth="1"/>
    <col min="15383" max="15383" width="6.28515625" style="2" customWidth="1"/>
    <col min="15384" max="15387" width="5.85546875" style="2" customWidth="1"/>
    <col min="15388" max="15388" width="13.7109375" style="2" customWidth="1"/>
    <col min="15389" max="15400" width="5.85546875" style="2" customWidth="1"/>
    <col min="15401" max="15616" width="6.7109375" style="2"/>
    <col min="15617" max="15617" width="3.7109375" style="2" customWidth="1"/>
    <col min="15618" max="15618" width="5" style="2" customWidth="1"/>
    <col min="15619" max="15621" width="4.7109375" style="2" customWidth="1"/>
    <col min="15622" max="15622" width="22.85546875" style="2" customWidth="1"/>
    <col min="15623" max="15623" width="18.28515625" style="2" customWidth="1"/>
    <col min="15624" max="15624" width="17" style="2" customWidth="1"/>
    <col min="15625" max="15625" width="13.7109375" style="2" customWidth="1"/>
    <col min="15626" max="15626" width="6.140625" style="2" customWidth="1"/>
    <col min="15627" max="15628" width="6.42578125" style="2" customWidth="1"/>
    <col min="15629" max="15629" width="9.5703125" style="2" customWidth="1"/>
    <col min="15630" max="15630" width="21.42578125" style="2" customWidth="1"/>
    <col min="15631" max="15631" width="15.42578125" style="2" customWidth="1"/>
    <col min="15632" max="15633" width="5.85546875" style="2" customWidth="1"/>
    <col min="15634" max="15635" width="7.42578125" style="2" customWidth="1"/>
    <col min="15636" max="15636" width="7.140625" style="2" customWidth="1"/>
    <col min="15637" max="15637" width="8.28515625" style="2" customWidth="1"/>
    <col min="15638" max="15638" width="5.85546875" style="2" customWidth="1"/>
    <col min="15639" max="15639" width="6.28515625" style="2" customWidth="1"/>
    <col min="15640" max="15643" width="5.85546875" style="2" customWidth="1"/>
    <col min="15644" max="15644" width="13.7109375" style="2" customWidth="1"/>
    <col min="15645" max="15656" width="5.85546875" style="2" customWidth="1"/>
    <col min="15657" max="15872" width="6.7109375" style="2"/>
    <col min="15873" max="15873" width="3.7109375" style="2" customWidth="1"/>
    <col min="15874" max="15874" width="5" style="2" customWidth="1"/>
    <col min="15875" max="15877" width="4.7109375" style="2" customWidth="1"/>
    <col min="15878" max="15878" width="22.85546875" style="2" customWidth="1"/>
    <col min="15879" max="15879" width="18.28515625" style="2" customWidth="1"/>
    <col min="15880" max="15880" width="17" style="2" customWidth="1"/>
    <col min="15881" max="15881" width="13.7109375" style="2" customWidth="1"/>
    <col min="15882" max="15882" width="6.140625" style="2" customWidth="1"/>
    <col min="15883" max="15884" width="6.42578125" style="2" customWidth="1"/>
    <col min="15885" max="15885" width="9.5703125" style="2" customWidth="1"/>
    <col min="15886" max="15886" width="21.42578125" style="2" customWidth="1"/>
    <col min="15887" max="15887" width="15.42578125" style="2" customWidth="1"/>
    <col min="15888" max="15889" width="5.85546875" style="2" customWidth="1"/>
    <col min="15890" max="15891" width="7.42578125" style="2" customWidth="1"/>
    <col min="15892" max="15892" width="7.140625" style="2" customWidth="1"/>
    <col min="15893" max="15893" width="8.28515625" style="2" customWidth="1"/>
    <col min="15894" max="15894" width="5.85546875" style="2" customWidth="1"/>
    <col min="15895" max="15895" width="6.28515625" style="2" customWidth="1"/>
    <col min="15896" max="15899" width="5.85546875" style="2" customWidth="1"/>
    <col min="15900" max="15900" width="13.7109375" style="2" customWidth="1"/>
    <col min="15901" max="15912" width="5.85546875" style="2" customWidth="1"/>
    <col min="15913" max="16128" width="6.7109375" style="2"/>
    <col min="16129" max="16129" width="3.7109375" style="2" customWidth="1"/>
    <col min="16130" max="16130" width="5" style="2" customWidth="1"/>
    <col min="16131" max="16133" width="4.7109375" style="2" customWidth="1"/>
    <col min="16134" max="16134" width="22.85546875" style="2" customWidth="1"/>
    <col min="16135" max="16135" width="18.28515625" style="2" customWidth="1"/>
    <col min="16136" max="16136" width="17" style="2" customWidth="1"/>
    <col min="16137" max="16137" width="13.7109375" style="2" customWidth="1"/>
    <col min="16138" max="16138" width="6.140625" style="2" customWidth="1"/>
    <col min="16139" max="16140" width="6.42578125" style="2" customWidth="1"/>
    <col min="16141" max="16141" width="9.5703125" style="2" customWidth="1"/>
    <col min="16142" max="16142" width="21.42578125" style="2" customWidth="1"/>
    <col min="16143" max="16143" width="15.42578125" style="2" customWidth="1"/>
    <col min="16144" max="16145" width="5.85546875" style="2" customWidth="1"/>
    <col min="16146" max="16147" width="7.42578125" style="2" customWidth="1"/>
    <col min="16148" max="16148" width="7.140625" style="2" customWidth="1"/>
    <col min="16149" max="16149" width="8.28515625" style="2" customWidth="1"/>
    <col min="16150" max="16150" width="5.85546875" style="2" customWidth="1"/>
    <col min="16151" max="16151" width="6.28515625" style="2" customWidth="1"/>
    <col min="16152" max="16155" width="5.85546875" style="2" customWidth="1"/>
    <col min="16156" max="16156" width="13.7109375" style="2" customWidth="1"/>
    <col min="16157" max="16168" width="5.85546875" style="2" customWidth="1"/>
    <col min="16169" max="16384" width="6.7109375" style="2"/>
  </cols>
  <sheetData>
    <row r="1" spans="1:53" ht="69" customHeight="1" thickBot="1" x14ac:dyDescent="0.25">
      <c r="A1" s="490" t="s">
        <v>0</v>
      </c>
      <c r="B1" s="491"/>
      <c r="C1" s="491"/>
      <c r="D1" s="491"/>
      <c r="E1" s="491"/>
      <c r="F1" s="491"/>
      <c r="G1" s="491"/>
      <c r="H1" s="491"/>
      <c r="I1" s="491"/>
      <c r="J1" s="491"/>
      <c r="K1" s="491"/>
      <c r="L1" s="491"/>
      <c r="M1" s="491"/>
      <c r="N1" s="491"/>
      <c r="O1" s="491"/>
      <c r="P1" s="491"/>
      <c r="Q1" s="491"/>
      <c r="R1" s="491"/>
      <c r="S1" s="491"/>
      <c r="T1" s="491"/>
      <c r="U1" s="491"/>
      <c r="V1" s="491"/>
      <c r="W1" s="491"/>
      <c r="X1" s="491"/>
      <c r="Y1" s="491"/>
      <c r="Z1" s="491"/>
      <c r="AA1" s="491"/>
      <c r="AB1" s="491"/>
      <c r="AC1" s="491"/>
      <c r="AD1" s="491"/>
      <c r="AE1" s="491"/>
      <c r="AF1" s="491"/>
      <c r="AG1" s="491"/>
      <c r="AH1" s="491"/>
      <c r="AI1" s="491"/>
      <c r="AJ1" s="491"/>
      <c r="AK1" s="491"/>
      <c r="AL1" s="491"/>
      <c r="AM1" s="491"/>
      <c r="AN1" s="492"/>
    </row>
    <row r="2" spans="1:53" ht="12.75" customHeight="1" x14ac:dyDescent="0.2">
      <c r="A2" s="321" t="s">
        <v>415</v>
      </c>
      <c r="B2" s="321"/>
      <c r="C2" s="321"/>
      <c r="D2" s="321"/>
      <c r="E2" s="321"/>
      <c r="F2" s="321"/>
      <c r="G2" s="321"/>
      <c r="H2" s="321"/>
      <c r="I2" s="321"/>
      <c r="J2" s="321"/>
      <c r="K2" s="321"/>
      <c r="L2" s="321"/>
      <c r="M2" s="321" t="s">
        <v>510</v>
      </c>
      <c r="N2" s="321"/>
      <c r="O2" s="321"/>
      <c r="P2" s="321"/>
      <c r="Q2" s="321"/>
      <c r="R2" s="321"/>
      <c r="S2" s="321"/>
      <c r="T2" s="321"/>
      <c r="U2" s="321"/>
      <c r="V2" s="321"/>
      <c r="W2" s="321"/>
      <c r="X2" s="321"/>
      <c r="Y2" s="321"/>
      <c r="Z2" s="321"/>
      <c r="AA2" s="321"/>
      <c r="AB2" s="321"/>
      <c r="AC2" s="321"/>
      <c r="AD2" s="325"/>
      <c r="AE2" s="588" t="s">
        <v>511</v>
      </c>
      <c r="AF2" s="495"/>
      <c r="AG2" s="495"/>
      <c r="AH2" s="495"/>
      <c r="AI2" s="495"/>
      <c r="AJ2" s="495"/>
      <c r="AK2" s="495"/>
      <c r="AL2" s="495"/>
      <c r="AM2" s="495"/>
      <c r="AN2" s="496"/>
    </row>
    <row r="3" spans="1:53" ht="27" customHeight="1" thickBot="1" x14ac:dyDescent="0.25">
      <c r="A3" s="378" t="s">
        <v>512</v>
      </c>
      <c r="B3" s="589"/>
      <c r="C3" s="589"/>
      <c r="D3" s="589"/>
      <c r="E3" s="589"/>
      <c r="F3" s="589"/>
      <c r="G3" s="589"/>
      <c r="H3" s="589"/>
      <c r="I3" s="589"/>
      <c r="J3" s="589"/>
      <c r="K3" s="589"/>
      <c r="L3" s="590"/>
      <c r="M3" s="377" t="s">
        <v>513</v>
      </c>
      <c r="N3" s="377"/>
      <c r="O3" s="377"/>
      <c r="P3" s="377"/>
      <c r="Q3" s="377"/>
      <c r="R3" s="377"/>
      <c r="S3" s="377"/>
      <c r="T3" s="377"/>
      <c r="U3" s="377"/>
      <c r="V3" s="377"/>
      <c r="W3" s="377"/>
      <c r="X3" s="377"/>
      <c r="Y3" s="377"/>
      <c r="Z3" s="377"/>
      <c r="AA3" s="377"/>
      <c r="AB3" s="377"/>
      <c r="AC3" s="377"/>
      <c r="AD3" s="378"/>
      <c r="AE3" s="588"/>
      <c r="AF3" s="495"/>
      <c r="AG3" s="495"/>
      <c r="AH3" s="495"/>
      <c r="AI3" s="495"/>
      <c r="AJ3" s="495"/>
      <c r="AK3" s="495"/>
      <c r="AL3" s="495"/>
      <c r="AM3" s="495"/>
      <c r="AN3" s="496"/>
    </row>
    <row r="4" spans="1:53" ht="12.75" customHeight="1" thickBot="1" x14ac:dyDescent="0.25">
      <c r="A4" s="385" t="s">
        <v>6</v>
      </c>
      <c r="B4" s="386"/>
      <c r="C4" s="386"/>
      <c r="D4" s="386"/>
      <c r="E4" s="386"/>
      <c r="F4" s="386"/>
      <c r="G4" s="386"/>
      <c r="H4" s="386"/>
      <c r="I4" s="386"/>
      <c r="J4" s="386"/>
      <c r="K4" s="386"/>
      <c r="L4" s="386"/>
      <c r="M4" s="386"/>
      <c r="N4" s="386"/>
      <c r="O4" s="386"/>
      <c r="P4" s="389" t="s">
        <v>7</v>
      </c>
      <c r="Q4" s="389"/>
      <c r="R4" s="389"/>
      <c r="S4" s="389"/>
      <c r="T4" s="389"/>
      <c r="U4" s="389"/>
      <c r="V4" s="389"/>
      <c r="W4" s="389"/>
      <c r="X4" s="389"/>
      <c r="Y4" s="389"/>
      <c r="Z4" s="389"/>
      <c r="AA4" s="389"/>
      <c r="AB4" s="592" t="s">
        <v>8</v>
      </c>
      <c r="AC4" s="593"/>
      <c r="AD4" s="593"/>
      <c r="AE4" s="593"/>
      <c r="AF4" s="593"/>
      <c r="AG4" s="593"/>
      <c r="AH4" s="593"/>
      <c r="AI4" s="593"/>
      <c r="AJ4" s="593"/>
      <c r="AK4" s="593"/>
      <c r="AL4" s="593"/>
      <c r="AM4" s="593"/>
      <c r="AN4" s="594"/>
    </row>
    <row r="5" spans="1:53" ht="27" customHeight="1" x14ac:dyDescent="0.2">
      <c r="A5" s="394" t="s">
        <v>9</v>
      </c>
      <c r="B5" s="396" t="s">
        <v>10</v>
      </c>
      <c r="C5" s="396"/>
      <c r="D5" s="396"/>
      <c r="E5" s="396"/>
      <c r="F5" s="379" t="s">
        <v>11</v>
      </c>
      <c r="G5" s="379" t="s">
        <v>12</v>
      </c>
      <c r="H5" s="379" t="s">
        <v>13</v>
      </c>
      <c r="I5" s="379" t="s">
        <v>14</v>
      </c>
      <c r="J5" s="379" t="s">
        <v>15</v>
      </c>
      <c r="K5" s="379" t="s">
        <v>16</v>
      </c>
      <c r="L5" s="379"/>
      <c r="M5" s="379" t="s">
        <v>17</v>
      </c>
      <c r="N5" s="379" t="s">
        <v>18</v>
      </c>
      <c r="O5" s="379" t="s">
        <v>19</v>
      </c>
      <c r="P5" s="591" t="s">
        <v>20</v>
      </c>
      <c r="Q5" s="591" t="s">
        <v>21</v>
      </c>
      <c r="R5" s="591" t="s">
        <v>22</v>
      </c>
      <c r="S5" s="591" t="s">
        <v>23</v>
      </c>
      <c r="T5" s="591" t="s">
        <v>24</v>
      </c>
      <c r="U5" s="591" t="s">
        <v>25</v>
      </c>
      <c r="V5" s="591" t="s">
        <v>26</v>
      </c>
      <c r="W5" s="591" t="s">
        <v>27</v>
      </c>
      <c r="X5" s="591" t="s">
        <v>28</v>
      </c>
      <c r="Y5" s="591" t="s">
        <v>29</v>
      </c>
      <c r="Z5" s="591" t="s">
        <v>30</v>
      </c>
      <c r="AA5" s="591" t="s">
        <v>31</v>
      </c>
      <c r="AB5" s="595" t="s">
        <v>306</v>
      </c>
      <c r="AC5" s="596" t="s">
        <v>20</v>
      </c>
      <c r="AD5" s="596" t="s">
        <v>21</v>
      </c>
      <c r="AE5" s="596" t="s">
        <v>22</v>
      </c>
      <c r="AF5" s="596" t="s">
        <v>23</v>
      </c>
      <c r="AG5" s="596" t="s">
        <v>24</v>
      </c>
      <c r="AH5" s="596" t="s">
        <v>25</v>
      </c>
      <c r="AI5" s="596" t="s">
        <v>26</v>
      </c>
      <c r="AJ5" s="596" t="s">
        <v>27</v>
      </c>
      <c r="AK5" s="596" t="s">
        <v>28</v>
      </c>
      <c r="AL5" s="596" t="s">
        <v>29</v>
      </c>
      <c r="AM5" s="596" t="s">
        <v>30</v>
      </c>
      <c r="AN5" s="600" t="s">
        <v>31</v>
      </c>
    </row>
    <row r="6" spans="1:53" ht="22.5" customHeight="1" x14ac:dyDescent="0.2">
      <c r="A6" s="395"/>
      <c r="B6" s="11">
        <v>1</v>
      </c>
      <c r="C6" s="11">
        <v>2</v>
      </c>
      <c r="D6" s="11">
        <v>3</v>
      </c>
      <c r="E6" s="11">
        <v>4</v>
      </c>
      <c r="F6" s="332"/>
      <c r="G6" s="332"/>
      <c r="H6" s="332"/>
      <c r="I6" s="332"/>
      <c r="J6" s="332"/>
      <c r="K6" s="11" t="s">
        <v>32</v>
      </c>
      <c r="L6" s="11" t="s">
        <v>33</v>
      </c>
      <c r="M6" s="332"/>
      <c r="N6" s="332"/>
      <c r="O6" s="332"/>
      <c r="P6" s="499"/>
      <c r="Q6" s="499"/>
      <c r="R6" s="499"/>
      <c r="S6" s="499"/>
      <c r="T6" s="499"/>
      <c r="U6" s="499"/>
      <c r="V6" s="499"/>
      <c r="W6" s="499"/>
      <c r="X6" s="499"/>
      <c r="Y6" s="499"/>
      <c r="Z6" s="499"/>
      <c r="AA6" s="499"/>
      <c r="AB6" s="545"/>
      <c r="AC6" s="504"/>
      <c r="AD6" s="504"/>
      <c r="AE6" s="504"/>
      <c r="AF6" s="504"/>
      <c r="AG6" s="504"/>
      <c r="AH6" s="504"/>
      <c r="AI6" s="504"/>
      <c r="AJ6" s="504"/>
      <c r="AK6" s="504"/>
      <c r="AL6" s="504"/>
      <c r="AM6" s="504"/>
      <c r="AN6" s="516"/>
    </row>
    <row r="7" spans="1:53" s="213" customFormat="1" ht="143.25" customHeight="1" x14ac:dyDescent="0.2">
      <c r="A7" s="247">
        <v>1</v>
      </c>
      <c r="B7" s="248"/>
      <c r="C7" s="248" t="s">
        <v>75</v>
      </c>
      <c r="D7" s="248"/>
      <c r="E7" s="248"/>
      <c r="F7" s="249" t="s">
        <v>514</v>
      </c>
      <c r="G7" s="250" t="s">
        <v>515</v>
      </c>
      <c r="H7" s="249" t="s">
        <v>516</v>
      </c>
      <c r="I7" s="248" t="s">
        <v>52</v>
      </c>
      <c r="J7" s="251">
        <v>0.8</v>
      </c>
      <c r="K7" s="12" t="s">
        <v>517</v>
      </c>
      <c r="L7" s="15" t="s">
        <v>518</v>
      </c>
      <c r="M7" s="252" t="s">
        <v>41</v>
      </c>
      <c r="N7" s="249" t="s">
        <v>519</v>
      </c>
      <c r="O7" s="249" t="s">
        <v>520</v>
      </c>
      <c r="P7" s="253" t="s">
        <v>66</v>
      </c>
      <c r="Q7" s="253" t="s">
        <v>66</v>
      </c>
      <c r="R7" s="253">
        <v>1</v>
      </c>
      <c r="S7" s="253" t="s">
        <v>66</v>
      </c>
      <c r="T7" s="253" t="s">
        <v>66</v>
      </c>
      <c r="U7" s="253" t="s">
        <v>66</v>
      </c>
      <c r="V7" s="253" t="s">
        <v>66</v>
      </c>
      <c r="W7" s="253" t="s">
        <v>66</v>
      </c>
      <c r="X7" s="253" t="s">
        <v>66</v>
      </c>
      <c r="Y7" s="253" t="s">
        <v>66</v>
      </c>
      <c r="Z7" s="253" t="s">
        <v>66</v>
      </c>
      <c r="AA7" s="253" t="s">
        <v>66</v>
      </c>
      <c r="AB7" s="254">
        <v>1</v>
      </c>
      <c r="AC7" s="255" t="s">
        <v>66</v>
      </c>
      <c r="AD7" s="255" t="s">
        <v>66</v>
      </c>
      <c r="AE7" s="256" t="s">
        <v>521</v>
      </c>
      <c r="AF7" s="255" t="s">
        <v>66</v>
      </c>
      <c r="AG7" s="255" t="s">
        <v>66</v>
      </c>
      <c r="AH7" s="257" t="s">
        <v>66</v>
      </c>
      <c r="AI7" s="257" t="s">
        <v>66</v>
      </c>
      <c r="AJ7" s="257" t="s">
        <v>66</v>
      </c>
      <c r="AK7" s="257" t="s">
        <v>66</v>
      </c>
      <c r="AL7" s="257" t="s">
        <v>66</v>
      </c>
      <c r="AM7" s="257" t="s">
        <v>66</v>
      </c>
      <c r="AN7" s="257" t="s">
        <v>66</v>
      </c>
      <c r="AO7" s="187"/>
      <c r="AP7" s="187"/>
      <c r="AQ7" s="187"/>
      <c r="AR7" s="187"/>
      <c r="AS7" s="187"/>
      <c r="AT7" s="187"/>
      <c r="AU7" s="187"/>
      <c r="AV7" s="187"/>
      <c r="AW7" s="187"/>
      <c r="AX7" s="187"/>
      <c r="AY7" s="187"/>
      <c r="AZ7" s="187"/>
      <c r="BA7" s="187"/>
    </row>
    <row r="8" spans="1:53" s="267" customFormat="1" ht="143.25" customHeight="1" thickBot="1" x14ac:dyDescent="0.25">
      <c r="A8" s="258">
        <v>2</v>
      </c>
      <c r="B8" s="259"/>
      <c r="C8" s="259" t="s">
        <v>75</v>
      </c>
      <c r="D8" s="259"/>
      <c r="E8" s="260"/>
      <c r="F8" s="261" t="s">
        <v>522</v>
      </c>
      <c r="G8" s="262" t="s">
        <v>523</v>
      </c>
      <c r="H8" s="261" t="s">
        <v>524</v>
      </c>
      <c r="I8" s="260" t="s">
        <v>52</v>
      </c>
      <c r="J8" s="263">
        <v>0.8</v>
      </c>
      <c r="K8" s="12" t="s">
        <v>517</v>
      </c>
      <c r="L8" s="15" t="s">
        <v>518</v>
      </c>
      <c r="M8" s="252" t="s">
        <v>41</v>
      </c>
      <c r="N8" s="264" t="s">
        <v>525</v>
      </c>
      <c r="O8" s="264" t="s">
        <v>520</v>
      </c>
      <c r="P8" s="253" t="s">
        <v>66</v>
      </c>
      <c r="Q8" s="253" t="s">
        <v>66</v>
      </c>
      <c r="R8" s="253" t="s">
        <v>66</v>
      </c>
      <c r="S8" s="253" t="s">
        <v>66</v>
      </c>
      <c r="T8" s="253" t="s">
        <v>66</v>
      </c>
      <c r="U8" s="253">
        <v>1</v>
      </c>
      <c r="V8" s="253" t="s">
        <v>66</v>
      </c>
      <c r="W8" s="253" t="s">
        <v>66</v>
      </c>
      <c r="X8" s="253" t="s">
        <v>66</v>
      </c>
      <c r="Y8" s="253" t="s">
        <v>66</v>
      </c>
      <c r="Z8" s="253" t="s">
        <v>66</v>
      </c>
      <c r="AA8" s="253" t="s">
        <v>66</v>
      </c>
      <c r="AB8" s="265">
        <v>1</v>
      </c>
      <c r="AC8" s="255" t="s">
        <v>66</v>
      </c>
      <c r="AD8" s="255" t="s">
        <v>66</v>
      </c>
      <c r="AE8" s="256" t="s">
        <v>66</v>
      </c>
      <c r="AF8" s="255" t="s">
        <v>66</v>
      </c>
      <c r="AG8" s="255" t="s">
        <v>66</v>
      </c>
      <c r="AH8" s="266" t="s">
        <v>526</v>
      </c>
      <c r="AI8" s="257" t="s">
        <v>66</v>
      </c>
      <c r="AJ8" s="257" t="s">
        <v>66</v>
      </c>
      <c r="AK8" s="257" t="s">
        <v>66</v>
      </c>
      <c r="AL8" s="257" t="s">
        <v>66</v>
      </c>
      <c r="AM8" s="257" t="s">
        <v>66</v>
      </c>
      <c r="AN8" s="257" t="s">
        <v>66</v>
      </c>
      <c r="AO8" s="187"/>
      <c r="AP8" s="187"/>
      <c r="AQ8" s="187"/>
      <c r="AR8" s="187"/>
      <c r="AS8" s="187"/>
      <c r="AT8" s="187"/>
      <c r="AU8" s="187"/>
      <c r="AV8" s="187"/>
      <c r="AW8" s="187"/>
      <c r="AX8" s="187"/>
      <c r="AY8" s="187"/>
      <c r="AZ8" s="187"/>
      <c r="BA8" s="187"/>
    </row>
    <row r="9" spans="1:53" ht="12" customHeight="1" thickBot="1" x14ac:dyDescent="0.25">
      <c r="A9" s="601" t="s">
        <v>68</v>
      </c>
      <c r="B9" s="602"/>
      <c r="C9" s="602"/>
      <c r="D9" s="602"/>
      <c r="E9" s="602"/>
      <c r="F9" s="602"/>
      <c r="G9" s="602"/>
      <c r="H9" s="602"/>
      <c r="I9" s="602"/>
      <c r="J9" s="602"/>
      <c r="K9" s="602"/>
      <c r="L9" s="602"/>
      <c r="M9" s="602"/>
      <c r="N9" s="602"/>
      <c r="O9" s="602"/>
      <c r="P9" s="602"/>
      <c r="Q9" s="602"/>
      <c r="R9" s="602"/>
      <c r="S9" s="602"/>
      <c r="T9" s="602"/>
      <c r="U9" s="602"/>
      <c r="V9" s="602"/>
      <c r="W9" s="602"/>
      <c r="X9" s="602"/>
      <c r="Y9" s="602"/>
      <c r="Z9" s="602"/>
      <c r="AA9" s="602"/>
      <c r="AB9" s="602"/>
      <c r="AC9" s="602"/>
      <c r="AD9" s="602"/>
      <c r="AE9" s="602"/>
      <c r="AF9" s="602"/>
      <c r="AG9" s="602"/>
      <c r="AH9" s="602"/>
      <c r="AI9" s="602"/>
      <c r="AJ9" s="602"/>
      <c r="AK9" s="602"/>
      <c r="AL9" s="602"/>
      <c r="AM9" s="602"/>
      <c r="AN9" s="603"/>
    </row>
    <row r="10" spans="1:53" ht="91.5" customHeight="1" thickBot="1" x14ac:dyDescent="0.25">
      <c r="A10" s="597" t="s">
        <v>527</v>
      </c>
      <c r="B10" s="598"/>
      <c r="C10" s="598"/>
      <c r="D10" s="598"/>
      <c r="E10" s="598"/>
      <c r="F10" s="598"/>
      <c r="G10" s="598"/>
      <c r="H10" s="598"/>
      <c r="I10" s="598"/>
      <c r="J10" s="598"/>
      <c r="K10" s="598"/>
      <c r="L10" s="598"/>
      <c r="M10" s="598"/>
      <c r="N10" s="598"/>
      <c r="O10" s="598"/>
      <c r="P10" s="598"/>
      <c r="Q10" s="598"/>
      <c r="R10" s="598"/>
      <c r="S10" s="598"/>
      <c r="T10" s="598"/>
      <c r="U10" s="598"/>
      <c r="V10" s="598"/>
      <c r="W10" s="598"/>
      <c r="X10" s="598"/>
      <c r="Y10" s="598"/>
      <c r="Z10" s="598"/>
      <c r="AA10" s="598"/>
      <c r="AB10" s="598"/>
      <c r="AC10" s="598"/>
      <c r="AD10" s="598"/>
      <c r="AE10" s="598"/>
      <c r="AF10" s="598"/>
      <c r="AG10" s="598"/>
      <c r="AH10" s="598"/>
      <c r="AI10" s="598"/>
      <c r="AJ10" s="598"/>
      <c r="AK10" s="598"/>
      <c r="AL10" s="598"/>
      <c r="AM10" s="598"/>
      <c r="AN10" s="599"/>
    </row>
    <row r="11" spans="1:53" x14ac:dyDescent="0.2">
      <c r="A11" s="268"/>
      <c r="B11" s="269"/>
      <c r="C11" s="269"/>
      <c r="D11" s="269"/>
      <c r="E11" s="269"/>
      <c r="F11" s="269"/>
      <c r="G11" s="269"/>
    </row>
    <row r="12" spans="1:53" s="1" customFormat="1" x14ac:dyDescent="0.2">
      <c r="A12" s="269"/>
      <c r="B12" s="269"/>
      <c r="C12" s="269"/>
      <c r="D12" s="269"/>
      <c r="E12" s="269"/>
      <c r="F12" s="269"/>
      <c r="G12" s="269"/>
      <c r="M12" s="1" t="s">
        <v>528</v>
      </c>
    </row>
    <row r="13" spans="1:53" s="1" customFormat="1" x14ac:dyDescent="0.2">
      <c r="A13" s="269"/>
      <c r="B13" s="269"/>
      <c r="C13" s="269"/>
      <c r="D13" s="269"/>
      <c r="E13" s="269"/>
      <c r="F13" s="269"/>
      <c r="G13" s="269"/>
    </row>
    <row r="14" spans="1:53" s="1" customFormat="1" x14ac:dyDescent="0.2">
      <c r="A14" s="269"/>
      <c r="B14" s="269"/>
      <c r="C14" s="269"/>
      <c r="D14" s="269"/>
      <c r="E14" s="269"/>
      <c r="F14" s="269"/>
      <c r="G14" s="269"/>
    </row>
    <row r="15" spans="1:53" s="1" customFormat="1" x14ac:dyDescent="0.2">
      <c r="Q15" s="270"/>
    </row>
    <row r="16" spans="1:53"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sheetData>
  <mergeCells count="47">
    <mergeCell ref="A10:AN10"/>
    <mergeCell ref="AJ5:AJ6"/>
    <mergeCell ref="AK5:AK6"/>
    <mergeCell ref="AL5:AL6"/>
    <mergeCell ref="AM5:AM6"/>
    <mergeCell ref="AN5:AN6"/>
    <mergeCell ref="A9:AN9"/>
    <mergeCell ref="AD5:AD6"/>
    <mergeCell ref="AE5:AE6"/>
    <mergeCell ref="AF5:AF6"/>
    <mergeCell ref="AG5:AG6"/>
    <mergeCell ref="AH5:AH6"/>
    <mergeCell ref="AI5:AI6"/>
    <mergeCell ref="X5:X6"/>
    <mergeCell ref="Y5:Y6"/>
    <mergeCell ref="Z5:Z6"/>
    <mergeCell ref="AA5:AA6"/>
    <mergeCell ref="AB5:AB6"/>
    <mergeCell ref="AC5:AC6"/>
    <mergeCell ref="R5:R6"/>
    <mergeCell ref="S5:S6"/>
    <mergeCell ref="T5:T6"/>
    <mergeCell ref="U5:U6"/>
    <mergeCell ref="V5:V6"/>
    <mergeCell ref="W5:W6"/>
    <mergeCell ref="Q5:Q6"/>
    <mergeCell ref="A4:O4"/>
    <mergeCell ref="P4:AA4"/>
    <mergeCell ref="AB4:AN4"/>
    <mergeCell ref="A5:A6"/>
    <mergeCell ref="B5:E5"/>
    <mergeCell ref="F5:F6"/>
    <mergeCell ref="G5:G6"/>
    <mergeCell ref="H5:H6"/>
    <mergeCell ref="I5:I6"/>
    <mergeCell ref="J5:J6"/>
    <mergeCell ref="K5:L5"/>
    <mergeCell ref="M5:M6"/>
    <mergeCell ref="N5:N6"/>
    <mergeCell ref="O5:O6"/>
    <mergeCell ref="P5:P6"/>
    <mergeCell ref="A1:AN1"/>
    <mergeCell ref="A2:L2"/>
    <mergeCell ref="M2:AD2"/>
    <mergeCell ref="AE2:AN3"/>
    <mergeCell ref="A3:L3"/>
    <mergeCell ref="M3:AD3"/>
  </mergeCells>
  <pageMargins left="0.70866141732283472" right="0.70866141732283472" top="0.74803149606299213" bottom="0.74803149606299213" header="0.31496062992125984" footer="0.31496062992125984"/>
  <pageSetup paperSize="5" scale="90" orientation="landscape" horizontalDpi="300" verticalDpi="300" r:id="rId1"/>
  <headerFooter>
    <oddFooter>&amp;L&amp;"Arial,Normal"&amp;8FR.PS.010&amp;C&amp;"Arial,Normal"&amp;8                                                                                                            &amp;R&amp;"Arial,Normal"&amp;8Versión 04_29/08/2016</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9"/>
  <sheetViews>
    <sheetView zoomScale="80" zoomScaleNormal="80" zoomScalePageLayoutView="40" workbookViewId="0">
      <selection activeCell="G10" sqref="G10"/>
    </sheetView>
  </sheetViews>
  <sheetFormatPr baseColWidth="10" defaultColWidth="6.7109375" defaultRowHeight="12.75" x14ac:dyDescent="0.2"/>
  <cols>
    <col min="1" max="1" width="3.7109375" style="2" customWidth="1"/>
    <col min="2" max="2" width="5" style="2" customWidth="1"/>
    <col min="3" max="5" width="4.7109375" style="2" customWidth="1"/>
    <col min="6" max="6" width="12.7109375" style="2" customWidth="1"/>
    <col min="7" max="7" width="10.5703125" style="2" customWidth="1"/>
    <col min="8" max="8" width="15.7109375" style="2" customWidth="1"/>
    <col min="9" max="9" width="13.7109375" style="2" customWidth="1"/>
    <col min="10" max="11" width="6.140625" style="2" customWidth="1"/>
    <col min="12" max="12" width="7.7109375" style="2" customWidth="1"/>
    <col min="13" max="13" width="9.5703125" style="2" customWidth="1"/>
    <col min="14" max="14" width="21.42578125" style="2" customWidth="1"/>
    <col min="15" max="15" width="15.42578125" style="2" customWidth="1"/>
    <col min="16" max="27" width="6.7109375" style="2"/>
    <col min="28" max="28" width="9.7109375" style="2" customWidth="1"/>
    <col min="29" max="40" width="6.7109375" style="2"/>
    <col min="41" max="256" width="6.7109375" style="1"/>
    <col min="257" max="257" width="3.7109375" style="1" customWidth="1"/>
    <col min="258" max="258" width="5" style="1" customWidth="1"/>
    <col min="259" max="261" width="4.7109375" style="1" customWidth="1"/>
    <col min="262" max="262" width="12.7109375" style="1" customWidth="1"/>
    <col min="263" max="263" width="10.5703125" style="1" customWidth="1"/>
    <col min="264" max="264" width="15.7109375" style="1" customWidth="1"/>
    <col min="265" max="265" width="13.7109375" style="1" customWidth="1"/>
    <col min="266" max="267" width="6.140625" style="1" customWidth="1"/>
    <col min="268" max="268" width="7.7109375" style="1" customWidth="1"/>
    <col min="269" max="269" width="9.5703125" style="1" customWidth="1"/>
    <col min="270" max="270" width="21.42578125" style="1" customWidth="1"/>
    <col min="271" max="271" width="15.42578125" style="1" customWidth="1"/>
    <col min="272" max="283" width="6.7109375" style="1"/>
    <col min="284" max="284" width="9.7109375" style="1" customWidth="1"/>
    <col min="285" max="512" width="6.7109375" style="1"/>
    <col min="513" max="513" width="3.7109375" style="1" customWidth="1"/>
    <col min="514" max="514" width="5" style="1" customWidth="1"/>
    <col min="515" max="517" width="4.7109375" style="1" customWidth="1"/>
    <col min="518" max="518" width="12.7109375" style="1" customWidth="1"/>
    <col min="519" max="519" width="10.5703125" style="1" customWidth="1"/>
    <col min="520" max="520" width="15.7109375" style="1" customWidth="1"/>
    <col min="521" max="521" width="13.7109375" style="1" customWidth="1"/>
    <col min="522" max="523" width="6.140625" style="1" customWidth="1"/>
    <col min="524" max="524" width="7.7109375" style="1" customWidth="1"/>
    <col min="525" max="525" width="9.5703125" style="1" customWidth="1"/>
    <col min="526" max="526" width="21.42578125" style="1" customWidth="1"/>
    <col min="527" max="527" width="15.42578125" style="1" customWidth="1"/>
    <col min="528" max="539" width="6.7109375" style="1"/>
    <col min="540" max="540" width="9.7109375" style="1" customWidth="1"/>
    <col min="541" max="768" width="6.7109375" style="1"/>
    <col min="769" max="769" width="3.7109375" style="1" customWidth="1"/>
    <col min="770" max="770" width="5" style="1" customWidth="1"/>
    <col min="771" max="773" width="4.7109375" style="1" customWidth="1"/>
    <col min="774" max="774" width="12.7109375" style="1" customWidth="1"/>
    <col min="775" max="775" width="10.5703125" style="1" customWidth="1"/>
    <col min="776" max="776" width="15.7109375" style="1" customWidth="1"/>
    <col min="777" max="777" width="13.7109375" style="1" customWidth="1"/>
    <col min="778" max="779" width="6.140625" style="1" customWidth="1"/>
    <col min="780" max="780" width="7.7109375" style="1" customWidth="1"/>
    <col min="781" max="781" width="9.5703125" style="1" customWidth="1"/>
    <col min="782" max="782" width="21.42578125" style="1" customWidth="1"/>
    <col min="783" max="783" width="15.42578125" style="1" customWidth="1"/>
    <col min="784" max="795" width="6.7109375" style="1"/>
    <col min="796" max="796" width="9.7109375" style="1" customWidth="1"/>
    <col min="797" max="1024" width="6.7109375" style="1"/>
    <col min="1025" max="1025" width="3.7109375" style="1" customWidth="1"/>
    <col min="1026" max="1026" width="5" style="1" customWidth="1"/>
    <col min="1027" max="1029" width="4.7109375" style="1" customWidth="1"/>
    <col min="1030" max="1030" width="12.7109375" style="1" customWidth="1"/>
    <col min="1031" max="1031" width="10.5703125" style="1" customWidth="1"/>
    <col min="1032" max="1032" width="15.7109375" style="1" customWidth="1"/>
    <col min="1033" max="1033" width="13.7109375" style="1" customWidth="1"/>
    <col min="1034" max="1035" width="6.140625" style="1" customWidth="1"/>
    <col min="1036" max="1036" width="7.7109375" style="1" customWidth="1"/>
    <col min="1037" max="1037" width="9.5703125" style="1" customWidth="1"/>
    <col min="1038" max="1038" width="21.42578125" style="1" customWidth="1"/>
    <col min="1039" max="1039" width="15.42578125" style="1" customWidth="1"/>
    <col min="1040" max="1051" width="6.7109375" style="1"/>
    <col min="1052" max="1052" width="9.7109375" style="1" customWidth="1"/>
    <col min="1053" max="1280" width="6.7109375" style="1"/>
    <col min="1281" max="1281" width="3.7109375" style="1" customWidth="1"/>
    <col min="1282" max="1282" width="5" style="1" customWidth="1"/>
    <col min="1283" max="1285" width="4.7109375" style="1" customWidth="1"/>
    <col min="1286" max="1286" width="12.7109375" style="1" customWidth="1"/>
    <col min="1287" max="1287" width="10.5703125" style="1" customWidth="1"/>
    <col min="1288" max="1288" width="15.7109375" style="1" customWidth="1"/>
    <col min="1289" max="1289" width="13.7109375" style="1" customWidth="1"/>
    <col min="1290" max="1291" width="6.140625" style="1" customWidth="1"/>
    <col min="1292" max="1292" width="7.7109375" style="1" customWidth="1"/>
    <col min="1293" max="1293" width="9.5703125" style="1" customWidth="1"/>
    <col min="1294" max="1294" width="21.42578125" style="1" customWidth="1"/>
    <col min="1295" max="1295" width="15.42578125" style="1" customWidth="1"/>
    <col min="1296" max="1307" width="6.7109375" style="1"/>
    <col min="1308" max="1308" width="9.7109375" style="1" customWidth="1"/>
    <col min="1309" max="1536" width="6.7109375" style="1"/>
    <col min="1537" max="1537" width="3.7109375" style="1" customWidth="1"/>
    <col min="1538" max="1538" width="5" style="1" customWidth="1"/>
    <col min="1539" max="1541" width="4.7109375" style="1" customWidth="1"/>
    <col min="1542" max="1542" width="12.7109375" style="1" customWidth="1"/>
    <col min="1543" max="1543" width="10.5703125" style="1" customWidth="1"/>
    <col min="1544" max="1544" width="15.7109375" style="1" customWidth="1"/>
    <col min="1545" max="1545" width="13.7109375" style="1" customWidth="1"/>
    <col min="1546" max="1547" width="6.140625" style="1" customWidth="1"/>
    <col min="1548" max="1548" width="7.7109375" style="1" customWidth="1"/>
    <col min="1549" max="1549" width="9.5703125" style="1" customWidth="1"/>
    <col min="1550" max="1550" width="21.42578125" style="1" customWidth="1"/>
    <col min="1551" max="1551" width="15.42578125" style="1" customWidth="1"/>
    <col min="1552" max="1563" width="6.7109375" style="1"/>
    <col min="1564" max="1564" width="9.7109375" style="1" customWidth="1"/>
    <col min="1565" max="1792" width="6.7109375" style="1"/>
    <col min="1793" max="1793" width="3.7109375" style="1" customWidth="1"/>
    <col min="1794" max="1794" width="5" style="1" customWidth="1"/>
    <col min="1795" max="1797" width="4.7109375" style="1" customWidth="1"/>
    <col min="1798" max="1798" width="12.7109375" style="1" customWidth="1"/>
    <col min="1799" max="1799" width="10.5703125" style="1" customWidth="1"/>
    <col min="1800" max="1800" width="15.7109375" style="1" customWidth="1"/>
    <col min="1801" max="1801" width="13.7109375" style="1" customWidth="1"/>
    <col min="1802" max="1803" width="6.140625" style="1" customWidth="1"/>
    <col min="1804" max="1804" width="7.7109375" style="1" customWidth="1"/>
    <col min="1805" max="1805" width="9.5703125" style="1" customWidth="1"/>
    <col min="1806" max="1806" width="21.42578125" style="1" customWidth="1"/>
    <col min="1807" max="1807" width="15.42578125" style="1" customWidth="1"/>
    <col min="1808" max="1819" width="6.7109375" style="1"/>
    <col min="1820" max="1820" width="9.7109375" style="1" customWidth="1"/>
    <col min="1821" max="2048" width="6.7109375" style="1"/>
    <col min="2049" max="2049" width="3.7109375" style="1" customWidth="1"/>
    <col min="2050" max="2050" width="5" style="1" customWidth="1"/>
    <col min="2051" max="2053" width="4.7109375" style="1" customWidth="1"/>
    <col min="2054" max="2054" width="12.7109375" style="1" customWidth="1"/>
    <col min="2055" max="2055" width="10.5703125" style="1" customWidth="1"/>
    <col min="2056" max="2056" width="15.7109375" style="1" customWidth="1"/>
    <col min="2057" max="2057" width="13.7109375" style="1" customWidth="1"/>
    <col min="2058" max="2059" width="6.140625" style="1" customWidth="1"/>
    <col min="2060" max="2060" width="7.7109375" style="1" customWidth="1"/>
    <col min="2061" max="2061" width="9.5703125" style="1" customWidth="1"/>
    <col min="2062" max="2062" width="21.42578125" style="1" customWidth="1"/>
    <col min="2063" max="2063" width="15.42578125" style="1" customWidth="1"/>
    <col min="2064" max="2075" width="6.7109375" style="1"/>
    <col min="2076" max="2076" width="9.7109375" style="1" customWidth="1"/>
    <col min="2077" max="2304" width="6.7109375" style="1"/>
    <col min="2305" max="2305" width="3.7109375" style="1" customWidth="1"/>
    <col min="2306" max="2306" width="5" style="1" customWidth="1"/>
    <col min="2307" max="2309" width="4.7109375" style="1" customWidth="1"/>
    <col min="2310" max="2310" width="12.7109375" style="1" customWidth="1"/>
    <col min="2311" max="2311" width="10.5703125" style="1" customWidth="1"/>
    <col min="2312" max="2312" width="15.7109375" style="1" customWidth="1"/>
    <col min="2313" max="2313" width="13.7109375" style="1" customWidth="1"/>
    <col min="2314" max="2315" width="6.140625" style="1" customWidth="1"/>
    <col min="2316" max="2316" width="7.7109375" style="1" customWidth="1"/>
    <col min="2317" max="2317" width="9.5703125" style="1" customWidth="1"/>
    <col min="2318" max="2318" width="21.42578125" style="1" customWidth="1"/>
    <col min="2319" max="2319" width="15.42578125" style="1" customWidth="1"/>
    <col min="2320" max="2331" width="6.7109375" style="1"/>
    <col min="2332" max="2332" width="9.7109375" style="1" customWidth="1"/>
    <col min="2333" max="2560" width="6.7109375" style="1"/>
    <col min="2561" max="2561" width="3.7109375" style="1" customWidth="1"/>
    <col min="2562" max="2562" width="5" style="1" customWidth="1"/>
    <col min="2563" max="2565" width="4.7109375" style="1" customWidth="1"/>
    <col min="2566" max="2566" width="12.7109375" style="1" customWidth="1"/>
    <col min="2567" max="2567" width="10.5703125" style="1" customWidth="1"/>
    <col min="2568" max="2568" width="15.7109375" style="1" customWidth="1"/>
    <col min="2569" max="2569" width="13.7109375" style="1" customWidth="1"/>
    <col min="2570" max="2571" width="6.140625" style="1" customWidth="1"/>
    <col min="2572" max="2572" width="7.7109375" style="1" customWidth="1"/>
    <col min="2573" max="2573" width="9.5703125" style="1" customWidth="1"/>
    <col min="2574" max="2574" width="21.42578125" style="1" customWidth="1"/>
    <col min="2575" max="2575" width="15.42578125" style="1" customWidth="1"/>
    <col min="2576" max="2587" width="6.7109375" style="1"/>
    <col min="2588" max="2588" width="9.7109375" style="1" customWidth="1"/>
    <col min="2589" max="2816" width="6.7109375" style="1"/>
    <col min="2817" max="2817" width="3.7109375" style="1" customWidth="1"/>
    <col min="2818" max="2818" width="5" style="1" customWidth="1"/>
    <col min="2819" max="2821" width="4.7109375" style="1" customWidth="1"/>
    <col min="2822" max="2822" width="12.7109375" style="1" customWidth="1"/>
    <col min="2823" max="2823" width="10.5703125" style="1" customWidth="1"/>
    <col min="2824" max="2824" width="15.7109375" style="1" customWidth="1"/>
    <col min="2825" max="2825" width="13.7109375" style="1" customWidth="1"/>
    <col min="2826" max="2827" width="6.140625" style="1" customWidth="1"/>
    <col min="2828" max="2828" width="7.7109375" style="1" customWidth="1"/>
    <col min="2829" max="2829" width="9.5703125" style="1" customWidth="1"/>
    <col min="2830" max="2830" width="21.42578125" style="1" customWidth="1"/>
    <col min="2831" max="2831" width="15.42578125" style="1" customWidth="1"/>
    <col min="2832" max="2843" width="6.7109375" style="1"/>
    <col min="2844" max="2844" width="9.7109375" style="1" customWidth="1"/>
    <col min="2845" max="3072" width="6.7109375" style="1"/>
    <col min="3073" max="3073" width="3.7109375" style="1" customWidth="1"/>
    <col min="3074" max="3074" width="5" style="1" customWidth="1"/>
    <col min="3075" max="3077" width="4.7109375" style="1" customWidth="1"/>
    <col min="3078" max="3078" width="12.7109375" style="1" customWidth="1"/>
    <col min="3079" max="3079" width="10.5703125" style="1" customWidth="1"/>
    <col min="3080" max="3080" width="15.7109375" style="1" customWidth="1"/>
    <col min="3081" max="3081" width="13.7109375" style="1" customWidth="1"/>
    <col min="3082" max="3083" width="6.140625" style="1" customWidth="1"/>
    <col min="3084" max="3084" width="7.7109375" style="1" customWidth="1"/>
    <col min="3085" max="3085" width="9.5703125" style="1" customWidth="1"/>
    <col min="3086" max="3086" width="21.42578125" style="1" customWidth="1"/>
    <col min="3087" max="3087" width="15.42578125" style="1" customWidth="1"/>
    <col min="3088" max="3099" width="6.7109375" style="1"/>
    <col min="3100" max="3100" width="9.7109375" style="1" customWidth="1"/>
    <col min="3101" max="3328" width="6.7109375" style="1"/>
    <col min="3329" max="3329" width="3.7109375" style="1" customWidth="1"/>
    <col min="3330" max="3330" width="5" style="1" customWidth="1"/>
    <col min="3331" max="3333" width="4.7109375" style="1" customWidth="1"/>
    <col min="3334" max="3334" width="12.7109375" style="1" customWidth="1"/>
    <col min="3335" max="3335" width="10.5703125" style="1" customWidth="1"/>
    <col min="3336" max="3336" width="15.7109375" style="1" customWidth="1"/>
    <col min="3337" max="3337" width="13.7109375" style="1" customWidth="1"/>
    <col min="3338" max="3339" width="6.140625" style="1" customWidth="1"/>
    <col min="3340" max="3340" width="7.7109375" style="1" customWidth="1"/>
    <col min="3341" max="3341" width="9.5703125" style="1" customWidth="1"/>
    <col min="3342" max="3342" width="21.42578125" style="1" customWidth="1"/>
    <col min="3343" max="3343" width="15.42578125" style="1" customWidth="1"/>
    <col min="3344" max="3355" width="6.7109375" style="1"/>
    <col min="3356" max="3356" width="9.7109375" style="1" customWidth="1"/>
    <col min="3357" max="3584" width="6.7109375" style="1"/>
    <col min="3585" max="3585" width="3.7109375" style="1" customWidth="1"/>
    <col min="3586" max="3586" width="5" style="1" customWidth="1"/>
    <col min="3587" max="3589" width="4.7109375" style="1" customWidth="1"/>
    <col min="3590" max="3590" width="12.7109375" style="1" customWidth="1"/>
    <col min="3591" max="3591" width="10.5703125" style="1" customWidth="1"/>
    <col min="3592" max="3592" width="15.7109375" style="1" customWidth="1"/>
    <col min="3593" max="3593" width="13.7109375" style="1" customWidth="1"/>
    <col min="3594" max="3595" width="6.140625" style="1" customWidth="1"/>
    <col min="3596" max="3596" width="7.7109375" style="1" customWidth="1"/>
    <col min="3597" max="3597" width="9.5703125" style="1" customWidth="1"/>
    <col min="3598" max="3598" width="21.42578125" style="1" customWidth="1"/>
    <col min="3599" max="3599" width="15.42578125" style="1" customWidth="1"/>
    <col min="3600" max="3611" width="6.7109375" style="1"/>
    <col min="3612" max="3612" width="9.7109375" style="1" customWidth="1"/>
    <col min="3613" max="3840" width="6.7109375" style="1"/>
    <col min="3841" max="3841" width="3.7109375" style="1" customWidth="1"/>
    <col min="3842" max="3842" width="5" style="1" customWidth="1"/>
    <col min="3843" max="3845" width="4.7109375" style="1" customWidth="1"/>
    <col min="3846" max="3846" width="12.7109375" style="1" customWidth="1"/>
    <col min="3847" max="3847" width="10.5703125" style="1" customWidth="1"/>
    <col min="3848" max="3848" width="15.7109375" style="1" customWidth="1"/>
    <col min="3849" max="3849" width="13.7109375" style="1" customWidth="1"/>
    <col min="3850" max="3851" width="6.140625" style="1" customWidth="1"/>
    <col min="3852" max="3852" width="7.7109375" style="1" customWidth="1"/>
    <col min="3853" max="3853" width="9.5703125" style="1" customWidth="1"/>
    <col min="3854" max="3854" width="21.42578125" style="1" customWidth="1"/>
    <col min="3855" max="3855" width="15.42578125" style="1" customWidth="1"/>
    <col min="3856" max="3867" width="6.7109375" style="1"/>
    <col min="3868" max="3868" width="9.7109375" style="1" customWidth="1"/>
    <col min="3869" max="4096" width="6.7109375" style="1"/>
    <col min="4097" max="4097" width="3.7109375" style="1" customWidth="1"/>
    <col min="4098" max="4098" width="5" style="1" customWidth="1"/>
    <col min="4099" max="4101" width="4.7109375" style="1" customWidth="1"/>
    <col min="4102" max="4102" width="12.7109375" style="1" customWidth="1"/>
    <col min="4103" max="4103" width="10.5703125" style="1" customWidth="1"/>
    <col min="4104" max="4104" width="15.7109375" style="1" customWidth="1"/>
    <col min="4105" max="4105" width="13.7109375" style="1" customWidth="1"/>
    <col min="4106" max="4107" width="6.140625" style="1" customWidth="1"/>
    <col min="4108" max="4108" width="7.7109375" style="1" customWidth="1"/>
    <col min="4109" max="4109" width="9.5703125" style="1" customWidth="1"/>
    <col min="4110" max="4110" width="21.42578125" style="1" customWidth="1"/>
    <col min="4111" max="4111" width="15.42578125" style="1" customWidth="1"/>
    <col min="4112" max="4123" width="6.7109375" style="1"/>
    <col min="4124" max="4124" width="9.7109375" style="1" customWidth="1"/>
    <col min="4125" max="4352" width="6.7109375" style="1"/>
    <col min="4353" max="4353" width="3.7109375" style="1" customWidth="1"/>
    <col min="4354" max="4354" width="5" style="1" customWidth="1"/>
    <col min="4355" max="4357" width="4.7109375" style="1" customWidth="1"/>
    <col min="4358" max="4358" width="12.7109375" style="1" customWidth="1"/>
    <col min="4359" max="4359" width="10.5703125" style="1" customWidth="1"/>
    <col min="4360" max="4360" width="15.7109375" style="1" customWidth="1"/>
    <col min="4361" max="4361" width="13.7109375" style="1" customWidth="1"/>
    <col min="4362" max="4363" width="6.140625" style="1" customWidth="1"/>
    <col min="4364" max="4364" width="7.7109375" style="1" customWidth="1"/>
    <col min="4365" max="4365" width="9.5703125" style="1" customWidth="1"/>
    <col min="4366" max="4366" width="21.42578125" style="1" customWidth="1"/>
    <col min="4367" max="4367" width="15.42578125" style="1" customWidth="1"/>
    <col min="4368" max="4379" width="6.7109375" style="1"/>
    <col min="4380" max="4380" width="9.7109375" style="1" customWidth="1"/>
    <col min="4381" max="4608" width="6.7109375" style="1"/>
    <col min="4609" max="4609" width="3.7109375" style="1" customWidth="1"/>
    <col min="4610" max="4610" width="5" style="1" customWidth="1"/>
    <col min="4611" max="4613" width="4.7109375" style="1" customWidth="1"/>
    <col min="4614" max="4614" width="12.7109375" style="1" customWidth="1"/>
    <col min="4615" max="4615" width="10.5703125" style="1" customWidth="1"/>
    <col min="4616" max="4616" width="15.7109375" style="1" customWidth="1"/>
    <col min="4617" max="4617" width="13.7109375" style="1" customWidth="1"/>
    <col min="4618" max="4619" width="6.140625" style="1" customWidth="1"/>
    <col min="4620" max="4620" width="7.7109375" style="1" customWidth="1"/>
    <col min="4621" max="4621" width="9.5703125" style="1" customWidth="1"/>
    <col min="4622" max="4622" width="21.42578125" style="1" customWidth="1"/>
    <col min="4623" max="4623" width="15.42578125" style="1" customWidth="1"/>
    <col min="4624" max="4635" width="6.7109375" style="1"/>
    <col min="4636" max="4636" width="9.7109375" style="1" customWidth="1"/>
    <col min="4637" max="4864" width="6.7109375" style="1"/>
    <col min="4865" max="4865" width="3.7109375" style="1" customWidth="1"/>
    <col min="4866" max="4866" width="5" style="1" customWidth="1"/>
    <col min="4867" max="4869" width="4.7109375" style="1" customWidth="1"/>
    <col min="4870" max="4870" width="12.7109375" style="1" customWidth="1"/>
    <col min="4871" max="4871" width="10.5703125" style="1" customWidth="1"/>
    <col min="4872" max="4872" width="15.7109375" style="1" customWidth="1"/>
    <col min="4873" max="4873" width="13.7109375" style="1" customWidth="1"/>
    <col min="4874" max="4875" width="6.140625" style="1" customWidth="1"/>
    <col min="4876" max="4876" width="7.7109375" style="1" customWidth="1"/>
    <col min="4877" max="4877" width="9.5703125" style="1" customWidth="1"/>
    <col min="4878" max="4878" width="21.42578125" style="1" customWidth="1"/>
    <col min="4879" max="4879" width="15.42578125" style="1" customWidth="1"/>
    <col min="4880" max="4891" width="6.7109375" style="1"/>
    <col min="4892" max="4892" width="9.7109375" style="1" customWidth="1"/>
    <col min="4893" max="5120" width="6.7109375" style="1"/>
    <col min="5121" max="5121" width="3.7109375" style="1" customWidth="1"/>
    <col min="5122" max="5122" width="5" style="1" customWidth="1"/>
    <col min="5123" max="5125" width="4.7109375" style="1" customWidth="1"/>
    <col min="5126" max="5126" width="12.7109375" style="1" customWidth="1"/>
    <col min="5127" max="5127" width="10.5703125" style="1" customWidth="1"/>
    <col min="5128" max="5128" width="15.7109375" style="1" customWidth="1"/>
    <col min="5129" max="5129" width="13.7109375" style="1" customWidth="1"/>
    <col min="5130" max="5131" width="6.140625" style="1" customWidth="1"/>
    <col min="5132" max="5132" width="7.7109375" style="1" customWidth="1"/>
    <col min="5133" max="5133" width="9.5703125" style="1" customWidth="1"/>
    <col min="5134" max="5134" width="21.42578125" style="1" customWidth="1"/>
    <col min="5135" max="5135" width="15.42578125" style="1" customWidth="1"/>
    <col min="5136" max="5147" width="6.7109375" style="1"/>
    <col min="5148" max="5148" width="9.7109375" style="1" customWidth="1"/>
    <col min="5149" max="5376" width="6.7109375" style="1"/>
    <col min="5377" max="5377" width="3.7109375" style="1" customWidth="1"/>
    <col min="5378" max="5378" width="5" style="1" customWidth="1"/>
    <col min="5379" max="5381" width="4.7109375" style="1" customWidth="1"/>
    <col min="5382" max="5382" width="12.7109375" style="1" customWidth="1"/>
    <col min="5383" max="5383" width="10.5703125" style="1" customWidth="1"/>
    <col min="5384" max="5384" width="15.7109375" style="1" customWidth="1"/>
    <col min="5385" max="5385" width="13.7109375" style="1" customWidth="1"/>
    <col min="5386" max="5387" width="6.140625" style="1" customWidth="1"/>
    <col min="5388" max="5388" width="7.7109375" style="1" customWidth="1"/>
    <col min="5389" max="5389" width="9.5703125" style="1" customWidth="1"/>
    <col min="5390" max="5390" width="21.42578125" style="1" customWidth="1"/>
    <col min="5391" max="5391" width="15.42578125" style="1" customWidth="1"/>
    <col min="5392" max="5403" width="6.7109375" style="1"/>
    <col min="5404" max="5404" width="9.7109375" style="1" customWidth="1"/>
    <col min="5405" max="5632" width="6.7109375" style="1"/>
    <col min="5633" max="5633" width="3.7109375" style="1" customWidth="1"/>
    <col min="5634" max="5634" width="5" style="1" customWidth="1"/>
    <col min="5635" max="5637" width="4.7109375" style="1" customWidth="1"/>
    <col min="5638" max="5638" width="12.7109375" style="1" customWidth="1"/>
    <col min="5639" max="5639" width="10.5703125" style="1" customWidth="1"/>
    <col min="5640" max="5640" width="15.7109375" style="1" customWidth="1"/>
    <col min="5641" max="5641" width="13.7109375" style="1" customWidth="1"/>
    <col min="5642" max="5643" width="6.140625" style="1" customWidth="1"/>
    <col min="5644" max="5644" width="7.7109375" style="1" customWidth="1"/>
    <col min="5645" max="5645" width="9.5703125" style="1" customWidth="1"/>
    <col min="5646" max="5646" width="21.42578125" style="1" customWidth="1"/>
    <col min="5647" max="5647" width="15.42578125" style="1" customWidth="1"/>
    <col min="5648" max="5659" width="6.7109375" style="1"/>
    <col min="5660" max="5660" width="9.7109375" style="1" customWidth="1"/>
    <col min="5661" max="5888" width="6.7109375" style="1"/>
    <col min="5889" max="5889" width="3.7109375" style="1" customWidth="1"/>
    <col min="5890" max="5890" width="5" style="1" customWidth="1"/>
    <col min="5891" max="5893" width="4.7109375" style="1" customWidth="1"/>
    <col min="5894" max="5894" width="12.7109375" style="1" customWidth="1"/>
    <col min="5895" max="5895" width="10.5703125" style="1" customWidth="1"/>
    <col min="5896" max="5896" width="15.7109375" style="1" customWidth="1"/>
    <col min="5897" max="5897" width="13.7109375" style="1" customWidth="1"/>
    <col min="5898" max="5899" width="6.140625" style="1" customWidth="1"/>
    <col min="5900" max="5900" width="7.7109375" style="1" customWidth="1"/>
    <col min="5901" max="5901" width="9.5703125" style="1" customWidth="1"/>
    <col min="5902" max="5902" width="21.42578125" style="1" customWidth="1"/>
    <col min="5903" max="5903" width="15.42578125" style="1" customWidth="1"/>
    <col min="5904" max="5915" width="6.7109375" style="1"/>
    <col min="5916" max="5916" width="9.7109375" style="1" customWidth="1"/>
    <col min="5917" max="6144" width="6.7109375" style="1"/>
    <col min="6145" max="6145" width="3.7109375" style="1" customWidth="1"/>
    <col min="6146" max="6146" width="5" style="1" customWidth="1"/>
    <col min="6147" max="6149" width="4.7109375" style="1" customWidth="1"/>
    <col min="6150" max="6150" width="12.7109375" style="1" customWidth="1"/>
    <col min="6151" max="6151" width="10.5703125" style="1" customWidth="1"/>
    <col min="6152" max="6152" width="15.7109375" style="1" customWidth="1"/>
    <col min="6153" max="6153" width="13.7109375" style="1" customWidth="1"/>
    <col min="6154" max="6155" width="6.140625" style="1" customWidth="1"/>
    <col min="6156" max="6156" width="7.7109375" style="1" customWidth="1"/>
    <col min="6157" max="6157" width="9.5703125" style="1" customWidth="1"/>
    <col min="6158" max="6158" width="21.42578125" style="1" customWidth="1"/>
    <col min="6159" max="6159" width="15.42578125" style="1" customWidth="1"/>
    <col min="6160" max="6171" width="6.7109375" style="1"/>
    <col min="6172" max="6172" width="9.7109375" style="1" customWidth="1"/>
    <col min="6173" max="6400" width="6.7109375" style="1"/>
    <col min="6401" max="6401" width="3.7109375" style="1" customWidth="1"/>
    <col min="6402" max="6402" width="5" style="1" customWidth="1"/>
    <col min="6403" max="6405" width="4.7109375" style="1" customWidth="1"/>
    <col min="6406" max="6406" width="12.7109375" style="1" customWidth="1"/>
    <col min="6407" max="6407" width="10.5703125" style="1" customWidth="1"/>
    <col min="6408" max="6408" width="15.7109375" style="1" customWidth="1"/>
    <col min="6409" max="6409" width="13.7109375" style="1" customWidth="1"/>
    <col min="6410" max="6411" width="6.140625" style="1" customWidth="1"/>
    <col min="6412" max="6412" width="7.7109375" style="1" customWidth="1"/>
    <col min="6413" max="6413" width="9.5703125" style="1" customWidth="1"/>
    <col min="6414" max="6414" width="21.42578125" style="1" customWidth="1"/>
    <col min="6415" max="6415" width="15.42578125" style="1" customWidth="1"/>
    <col min="6416" max="6427" width="6.7109375" style="1"/>
    <col min="6428" max="6428" width="9.7109375" style="1" customWidth="1"/>
    <col min="6429" max="6656" width="6.7109375" style="1"/>
    <col min="6657" max="6657" width="3.7109375" style="1" customWidth="1"/>
    <col min="6658" max="6658" width="5" style="1" customWidth="1"/>
    <col min="6659" max="6661" width="4.7109375" style="1" customWidth="1"/>
    <col min="6662" max="6662" width="12.7109375" style="1" customWidth="1"/>
    <col min="6663" max="6663" width="10.5703125" style="1" customWidth="1"/>
    <col min="6664" max="6664" width="15.7109375" style="1" customWidth="1"/>
    <col min="6665" max="6665" width="13.7109375" style="1" customWidth="1"/>
    <col min="6666" max="6667" width="6.140625" style="1" customWidth="1"/>
    <col min="6668" max="6668" width="7.7109375" style="1" customWidth="1"/>
    <col min="6669" max="6669" width="9.5703125" style="1" customWidth="1"/>
    <col min="6670" max="6670" width="21.42578125" style="1" customWidth="1"/>
    <col min="6671" max="6671" width="15.42578125" style="1" customWidth="1"/>
    <col min="6672" max="6683" width="6.7109375" style="1"/>
    <col min="6684" max="6684" width="9.7109375" style="1" customWidth="1"/>
    <col min="6685" max="6912" width="6.7109375" style="1"/>
    <col min="6913" max="6913" width="3.7109375" style="1" customWidth="1"/>
    <col min="6914" max="6914" width="5" style="1" customWidth="1"/>
    <col min="6915" max="6917" width="4.7109375" style="1" customWidth="1"/>
    <col min="6918" max="6918" width="12.7109375" style="1" customWidth="1"/>
    <col min="6919" max="6919" width="10.5703125" style="1" customWidth="1"/>
    <col min="6920" max="6920" width="15.7109375" style="1" customWidth="1"/>
    <col min="6921" max="6921" width="13.7109375" style="1" customWidth="1"/>
    <col min="6922" max="6923" width="6.140625" style="1" customWidth="1"/>
    <col min="6924" max="6924" width="7.7109375" style="1" customWidth="1"/>
    <col min="6925" max="6925" width="9.5703125" style="1" customWidth="1"/>
    <col min="6926" max="6926" width="21.42578125" style="1" customWidth="1"/>
    <col min="6927" max="6927" width="15.42578125" style="1" customWidth="1"/>
    <col min="6928" max="6939" width="6.7109375" style="1"/>
    <col min="6940" max="6940" width="9.7109375" style="1" customWidth="1"/>
    <col min="6941" max="7168" width="6.7109375" style="1"/>
    <col min="7169" max="7169" width="3.7109375" style="1" customWidth="1"/>
    <col min="7170" max="7170" width="5" style="1" customWidth="1"/>
    <col min="7171" max="7173" width="4.7109375" style="1" customWidth="1"/>
    <col min="7174" max="7174" width="12.7109375" style="1" customWidth="1"/>
    <col min="7175" max="7175" width="10.5703125" style="1" customWidth="1"/>
    <col min="7176" max="7176" width="15.7109375" style="1" customWidth="1"/>
    <col min="7177" max="7177" width="13.7109375" style="1" customWidth="1"/>
    <col min="7178" max="7179" width="6.140625" style="1" customWidth="1"/>
    <col min="7180" max="7180" width="7.7109375" style="1" customWidth="1"/>
    <col min="7181" max="7181" width="9.5703125" style="1" customWidth="1"/>
    <col min="7182" max="7182" width="21.42578125" style="1" customWidth="1"/>
    <col min="7183" max="7183" width="15.42578125" style="1" customWidth="1"/>
    <col min="7184" max="7195" width="6.7109375" style="1"/>
    <col min="7196" max="7196" width="9.7109375" style="1" customWidth="1"/>
    <col min="7197" max="7424" width="6.7109375" style="1"/>
    <col min="7425" max="7425" width="3.7109375" style="1" customWidth="1"/>
    <col min="7426" max="7426" width="5" style="1" customWidth="1"/>
    <col min="7427" max="7429" width="4.7109375" style="1" customWidth="1"/>
    <col min="7430" max="7430" width="12.7109375" style="1" customWidth="1"/>
    <col min="7431" max="7431" width="10.5703125" style="1" customWidth="1"/>
    <col min="7432" max="7432" width="15.7109375" style="1" customWidth="1"/>
    <col min="7433" max="7433" width="13.7109375" style="1" customWidth="1"/>
    <col min="7434" max="7435" width="6.140625" style="1" customWidth="1"/>
    <col min="7436" max="7436" width="7.7109375" style="1" customWidth="1"/>
    <col min="7437" max="7437" width="9.5703125" style="1" customWidth="1"/>
    <col min="7438" max="7438" width="21.42578125" style="1" customWidth="1"/>
    <col min="7439" max="7439" width="15.42578125" style="1" customWidth="1"/>
    <col min="7440" max="7451" width="6.7109375" style="1"/>
    <col min="7452" max="7452" width="9.7109375" style="1" customWidth="1"/>
    <col min="7453" max="7680" width="6.7109375" style="1"/>
    <col min="7681" max="7681" width="3.7109375" style="1" customWidth="1"/>
    <col min="7682" max="7682" width="5" style="1" customWidth="1"/>
    <col min="7683" max="7685" width="4.7109375" style="1" customWidth="1"/>
    <col min="7686" max="7686" width="12.7109375" style="1" customWidth="1"/>
    <col min="7687" max="7687" width="10.5703125" style="1" customWidth="1"/>
    <col min="7688" max="7688" width="15.7109375" style="1" customWidth="1"/>
    <col min="7689" max="7689" width="13.7109375" style="1" customWidth="1"/>
    <col min="7690" max="7691" width="6.140625" style="1" customWidth="1"/>
    <col min="7692" max="7692" width="7.7109375" style="1" customWidth="1"/>
    <col min="7693" max="7693" width="9.5703125" style="1" customWidth="1"/>
    <col min="7694" max="7694" width="21.42578125" style="1" customWidth="1"/>
    <col min="7695" max="7695" width="15.42578125" style="1" customWidth="1"/>
    <col min="7696" max="7707" width="6.7109375" style="1"/>
    <col min="7708" max="7708" width="9.7109375" style="1" customWidth="1"/>
    <col min="7709" max="7936" width="6.7109375" style="1"/>
    <col min="7937" max="7937" width="3.7109375" style="1" customWidth="1"/>
    <col min="7938" max="7938" width="5" style="1" customWidth="1"/>
    <col min="7939" max="7941" width="4.7109375" style="1" customWidth="1"/>
    <col min="7942" max="7942" width="12.7109375" style="1" customWidth="1"/>
    <col min="7943" max="7943" width="10.5703125" style="1" customWidth="1"/>
    <col min="7944" max="7944" width="15.7109375" style="1" customWidth="1"/>
    <col min="7945" max="7945" width="13.7109375" style="1" customWidth="1"/>
    <col min="7946" max="7947" width="6.140625" style="1" customWidth="1"/>
    <col min="7948" max="7948" width="7.7109375" style="1" customWidth="1"/>
    <col min="7949" max="7949" width="9.5703125" style="1" customWidth="1"/>
    <col min="7950" max="7950" width="21.42578125" style="1" customWidth="1"/>
    <col min="7951" max="7951" width="15.42578125" style="1" customWidth="1"/>
    <col min="7952" max="7963" width="6.7109375" style="1"/>
    <col min="7964" max="7964" width="9.7109375" style="1" customWidth="1"/>
    <col min="7965" max="8192" width="6.7109375" style="1"/>
    <col min="8193" max="8193" width="3.7109375" style="1" customWidth="1"/>
    <col min="8194" max="8194" width="5" style="1" customWidth="1"/>
    <col min="8195" max="8197" width="4.7109375" style="1" customWidth="1"/>
    <col min="8198" max="8198" width="12.7109375" style="1" customWidth="1"/>
    <col min="8199" max="8199" width="10.5703125" style="1" customWidth="1"/>
    <col min="8200" max="8200" width="15.7109375" style="1" customWidth="1"/>
    <col min="8201" max="8201" width="13.7109375" style="1" customWidth="1"/>
    <col min="8202" max="8203" width="6.140625" style="1" customWidth="1"/>
    <col min="8204" max="8204" width="7.7109375" style="1" customWidth="1"/>
    <col min="8205" max="8205" width="9.5703125" style="1" customWidth="1"/>
    <col min="8206" max="8206" width="21.42578125" style="1" customWidth="1"/>
    <col min="8207" max="8207" width="15.42578125" style="1" customWidth="1"/>
    <col min="8208" max="8219" width="6.7109375" style="1"/>
    <col min="8220" max="8220" width="9.7109375" style="1" customWidth="1"/>
    <col min="8221" max="8448" width="6.7109375" style="1"/>
    <col min="8449" max="8449" width="3.7109375" style="1" customWidth="1"/>
    <col min="8450" max="8450" width="5" style="1" customWidth="1"/>
    <col min="8451" max="8453" width="4.7109375" style="1" customWidth="1"/>
    <col min="8454" max="8454" width="12.7109375" style="1" customWidth="1"/>
    <col min="8455" max="8455" width="10.5703125" style="1" customWidth="1"/>
    <col min="8456" max="8456" width="15.7109375" style="1" customWidth="1"/>
    <col min="8457" max="8457" width="13.7109375" style="1" customWidth="1"/>
    <col min="8458" max="8459" width="6.140625" style="1" customWidth="1"/>
    <col min="8460" max="8460" width="7.7109375" style="1" customWidth="1"/>
    <col min="8461" max="8461" width="9.5703125" style="1" customWidth="1"/>
    <col min="8462" max="8462" width="21.42578125" style="1" customWidth="1"/>
    <col min="8463" max="8463" width="15.42578125" style="1" customWidth="1"/>
    <col min="8464" max="8475" width="6.7109375" style="1"/>
    <col min="8476" max="8476" width="9.7109375" style="1" customWidth="1"/>
    <col min="8477" max="8704" width="6.7109375" style="1"/>
    <col min="8705" max="8705" width="3.7109375" style="1" customWidth="1"/>
    <col min="8706" max="8706" width="5" style="1" customWidth="1"/>
    <col min="8707" max="8709" width="4.7109375" style="1" customWidth="1"/>
    <col min="8710" max="8710" width="12.7109375" style="1" customWidth="1"/>
    <col min="8711" max="8711" width="10.5703125" style="1" customWidth="1"/>
    <col min="8712" max="8712" width="15.7109375" style="1" customWidth="1"/>
    <col min="8713" max="8713" width="13.7109375" style="1" customWidth="1"/>
    <col min="8714" max="8715" width="6.140625" style="1" customWidth="1"/>
    <col min="8716" max="8716" width="7.7109375" style="1" customWidth="1"/>
    <col min="8717" max="8717" width="9.5703125" style="1" customWidth="1"/>
    <col min="8718" max="8718" width="21.42578125" style="1" customWidth="1"/>
    <col min="8719" max="8719" width="15.42578125" style="1" customWidth="1"/>
    <col min="8720" max="8731" width="6.7109375" style="1"/>
    <col min="8732" max="8732" width="9.7109375" style="1" customWidth="1"/>
    <col min="8733" max="8960" width="6.7109375" style="1"/>
    <col min="8961" max="8961" width="3.7109375" style="1" customWidth="1"/>
    <col min="8962" max="8962" width="5" style="1" customWidth="1"/>
    <col min="8963" max="8965" width="4.7109375" style="1" customWidth="1"/>
    <col min="8966" max="8966" width="12.7109375" style="1" customWidth="1"/>
    <col min="8967" max="8967" width="10.5703125" style="1" customWidth="1"/>
    <col min="8968" max="8968" width="15.7109375" style="1" customWidth="1"/>
    <col min="8969" max="8969" width="13.7109375" style="1" customWidth="1"/>
    <col min="8970" max="8971" width="6.140625" style="1" customWidth="1"/>
    <col min="8972" max="8972" width="7.7109375" style="1" customWidth="1"/>
    <col min="8973" max="8973" width="9.5703125" style="1" customWidth="1"/>
    <col min="8974" max="8974" width="21.42578125" style="1" customWidth="1"/>
    <col min="8975" max="8975" width="15.42578125" style="1" customWidth="1"/>
    <col min="8976" max="8987" width="6.7109375" style="1"/>
    <col min="8988" max="8988" width="9.7109375" style="1" customWidth="1"/>
    <col min="8989" max="9216" width="6.7109375" style="1"/>
    <col min="9217" max="9217" width="3.7109375" style="1" customWidth="1"/>
    <col min="9218" max="9218" width="5" style="1" customWidth="1"/>
    <col min="9219" max="9221" width="4.7109375" style="1" customWidth="1"/>
    <col min="9222" max="9222" width="12.7109375" style="1" customWidth="1"/>
    <col min="9223" max="9223" width="10.5703125" style="1" customWidth="1"/>
    <col min="9224" max="9224" width="15.7109375" style="1" customWidth="1"/>
    <col min="9225" max="9225" width="13.7109375" style="1" customWidth="1"/>
    <col min="9226" max="9227" width="6.140625" style="1" customWidth="1"/>
    <col min="9228" max="9228" width="7.7109375" style="1" customWidth="1"/>
    <col min="9229" max="9229" width="9.5703125" style="1" customWidth="1"/>
    <col min="9230" max="9230" width="21.42578125" style="1" customWidth="1"/>
    <col min="9231" max="9231" width="15.42578125" style="1" customWidth="1"/>
    <col min="9232" max="9243" width="6.7109375" style="1"/>
    <col min="9244" max="9244" width="9.7109375" style="1" customWidth="1"/>
    <col min="9245" max="9472" width="6.7109375" style="1"/>
    <col min="9473" max="9473" width="3.7109375" style="1" customWidth="1"/>
    <col min="9474" max="9474" width="5" style="1" customWidth="1"/>
    <col min="9475" max="9477" width="4.7109375" style="1" customWidth="1"/>
    <col min="9478" max="9478" width="12.7109375" style="1" customWidth="1"/>
    <col min="9479" max="9479" width="10.5703125" style="1" customWidth="1"/>
    <col min="9480" max="9480" width="15.7109375" style="1" customWidth="1"/>
    <col min="9481" max="9481" width="13.7109375" style="1" customWidth="1"/>
    <col min="9482" max="9483" width="6.140625" style="1" customWidth="1"/>
    <col min="9484" max="9484" width="7.7109375" style="1" customWidth="1"/>
    <col min="9485" max="9485" width="9.5703125" style="1" customWidth="1"/>
    <col min="9486" max="9486" width="21.42578125" style="1" customWidth="1"/>
    <col min="9487" max="9487" width="15.42578125" style="1" customWidth="1"/>
    <col min="9488" max="9499" width="6.7109375" style="1"/>
    <col min="9500" max="9500" width="9.7109375" style="1" customWidth="1"/>
    <col min="9501" max="9728" width="6.7109375" style="1"/>
    <col min="9729" max="9729" width="3.7109375" style="1" customWidth="1"/>
    <col min="9730" max="9730" width="5" style="1" customWidth="1"/>
    <col min="9731" max="9733" width="4.7109375" style="1" customWidth="1"/>
    <col min="9734" max="9734" width="12.7109375" style="1" customWidth="1"/>
    <col min="9735" max="9735" width="10.5703125" style="1" customWidth="1"/>
    <col min="9736" max="9736" width="15.7109375" style="1" customWidth="1"/>
    <col min="9737" max="9737" width="13.7109375" style="1" customWidth="1"/>
    <col min="9738" max="9739" width="6.140625" style="1" customWidth="1"/>
    <col min="9740" max="9740" width="7.7109375" style="1" customWidth="1"/>
    <col min="9741" max="9741" width="9.5703125" style="1" customWidth="1"/>
    <col min="9742" max="9742" width="21.42578125" style="1" customWidth="1"/>
    <col min="9743" max="9743" width="15.42578125" style="1" customWidth="1"/>
    <col min="9744" max="9755" width="6.7109375" style="1"/>
    <col min="9756" max="9756" width="9.7109375" style="1" customWidth="1"/>
    <col min="9757" max="9984" width="6.7109375" style="1"/>
    <col min="9985" max="9985" width="3.7109375" style="1" customWidth="1"/>
    <col min="9986" max="9986" width="5" style="1" customWidth="1"/>
    <col min="9987" max="9989" width="4.7109375" style="1" customWidth="1"/>
    <col min="9990" max="9990" width="12.7109375" style="1" customWidth="1"/>
    <col min="9991" max="9991" width="10.5703125" style="1" customWidth="1"/>
    <col min="9992" max="9992" width="15.7109375" style="1" customWidth="1"/>
    <col min="9993" max="9993" width="13.7109375" style="1" customWidth="1"/>
    <col min="9994" max="9995" width="6.140625" style="1" customWidth="1"/>
    <col min="9996" max="9996" width="7.7109375" style="1" customWidth="1"/>
    <col min="9997" max="9997" width="9.5703125" style="1" customWidth="1"/>
    <col min="9998" max="9998" width="21.42578125" style="1" customWidth="1"/>
    <col min="9999" max="9999" width="15.42578125" style="1" customWidth="1"/>
    <col min="10000" max="10011" width="6.7109375" style="1"/>
    <col min="10012" max="10012" width="9.7109375" style="1" customWidth="1"/>
    <col min="10013" max="10240" width="6.7109375" style="1"/>
    <col min="10241" max="10241" width="3.7109375" style="1" customWidth="1"/>
    <col min="10242" max="10242" width="5" style="1" customWidth="1"/>
    <col min="10243" max="10245" width="4.7109375" style="1" customWidth="1"/>
    <col min="10246" max="10246" width="12.7109375" style="1" customWidth="1"/>
    <col min="10247" max="10247" width="10.5703125" style="1" customWidth="1"/>
    <col min="10248" max="10248" width="15.7109375" style="1" customWidth="1"/>
    <col min="10249" max="10249" width="13.7109375" style="1" customWidth="1"/>
    <col min="10250" max="10251" width="6.140625" style="1" customWidth="1"/>
    <col min="10252" max="10252" width="7.7109375" style="1" customWidth="1"/>
    <col min="10253" max="10253" width="9.5703125" style="1" customWidth="1"/>
    <col min="10254" max="10254" width="21.42578125" style="1" customWidth="1"/>
    <col min="10255" max="10255" width="15.42578125" style="1" customWidth="1"/>
    <col min="10256" max="10267" width="6.7109375" style="1"/>
    <col min="10268" max="10268" width="9.7109375" style="1" customWidth="1"/>
    <col min="10269" max="10496" width="6.7109375" style="1"/>
    <col min="10497" max="10497" width="3.7109375" style="1" customWidth="1"/>
    <col min="10498" max="10498" width="5" style="1" customWidth="1"/>
    <col min="10499" max="10501" width="4.7109375" style="1" customWidth="1"/>
    <col min="10502" max="10502" width="12.7109375" style="1" customWidth="1"/>
    <col min="10503" max="10503" width="10.5703125" style="1" customWidth="1"/>
    <col min="10504" max="10504" width="15.7109375" style="1" customWidth="1"/>
    <col min="10505" max="10505" width="13.7109375" style="1" customWidth="1"/>
    <col min="10506" max="10507" width="6.140625" style="1" customWidth="1"/>
    <col min="10508" max="10508" width="7.7109375" style="1" customWidth="1"/>
    <col min="10509" max="10509" width="9.5703125" style="1" customWidth="1"/>
    <col min="10510" max="10510" width="21.42578125" style="1" customWidth="1"/>
    <col min="10511" max="10511" width="15.42578125" style="1" customWidth="1"/>
    <col min="10512" max="10523" width="6.7109375" style="1"/>
    <col min="10524" max="10524" width="9.7109375" style="1" customWidth="1"/>
    <col min="10525" max="10752" width="6.7109375" style="1"/>
    <col min="10753" max="10753" width="3.7109375" style="1" customWidth="1"/>
    <col min="10754" max="10754" width="5" style="1" customWidth="1"/>
    <col min="10755" max="10757" width="4.7109375" style="1" customWidth="1"/>
    <col min="10758" max="10758" width="12.7109375" style="1" customWidth="1"/>
    <col min="10759" max="10759" width="10.5703125" style="1" customWidth="1"/>
    <col min="10760" max="10760" width="15.7109375" style="1" customWidth="1"/>
    <col min="10761" max="10761" width="13.7109375" style="1" customWidth="1"/>
    <col min="10762" max="10763" width="6.140625" style="1" customWidth="1"/>
    <col min="10764" max="10764" width="7.7109375" style="1" customWidth="1"/>
    <col min="10765" max="10765" width="9.5703125" style="1" customWidth="1"/>
    <col min="10766" max="10766" width="21.42578125" style="1" customWidth="1"/>
    <col min="10767" max="10767" width="15.42578125" style="1" customWidth="1"/>
    <col min="10768" max="10779" width="6.7109375" style="1"/>
    <col min="10780" max="10780" width="9.7109375" style="1" customWidth="1"/>
    <col min="10781" max="11008" width="6.7109375" style="1"/>
    <col min="11009" max="11009" width="3.7109375" style="1" customWidth="1"/>
    <col min="11010" max="11010" width="5" style="1" customWidth="1"/>
    <col min="11011" max="11013" width="4.7109375" style="1" customWidth="1"/>
    <col min="11014" max="11014" width="12.7109375" style="1" customWidth="1"/>
    <col min="11015" max="11015" width="10.5703125" style="1" customWidth="1"/>
    <col min="11016" max="11016" width="15.7109375" style="1" customWidth="1"/>
    <col min="11017" max="11017" width="13.7109375" style="1" customWidth="1"/>
    <col min="11018" max="11019" width="6.140625" style="1" customWidth="1"/>
    <col min="11020" max="11020" width="7.7109375" style="1" customWidth="1"/>
    <col min="11021" max="11021" width="9.5703125" style="1" customWidth="1"/>
    <col min="11022" max="11022" width="21.42578125" style="1" customWidth="1"/>
    <col min="11023" max="11023" width="15.42578125" style="1" customWidth="1"/>
    <col min="11024" max="11035" width="6.7109375" style="1"/>
    <col min="11036" max="11036" width="9.7109375" style="1" customWidth="1"/>
    <col min="11037" max="11264" width="6.7109375" style="1"/>
    <col min="11265" max="11265" width="3.7109375" style="1" customWidth="1"/>
    <col min="11266" max="11266" width="5" style="1" customWidth="1"/>
    <col min="11267" max="11269" width="4.7109375" style="1" customWidth="1"/>
    <col min="11270" max="11270" width="12.7109375" style="1" customWidth="1"/>
    <col min="11271" max="11271" width="10.5703125" style="1" customWidth="1"/>
    <col min="11272" max="11272" width="15.7109375" style="1" customWidth="1"/>
    <col min="11273" max="11273" width="13.7109375" style="1" customWidth="1"/>
    <col min="11274" max="11275" width="6.140625" style="1" customWidth="1"/>
    <col min="11276" max="11276" width="7.7109375" style="1" customWidth="1"/>
    <col min="11277" max="11277" width="9.5703125" style="1" customWidth="1"/>
    <col min="11278" max="11278" width="21.42578125" style="1" customWidth="1"/>
    <col min="11279" max="11279" width="15.42578125" style="1" customWidth="1"/>
    <col min="11280" max="11291" width="6.7109375" style="1"/>
    <col min="11292" max="11292" width="9.7109375" style="1" customWidth="1"/>
    <col min="11293" max="11520" width="6.7109375" style="1"/>
    <col min="11521" max="11521" width="3.7109375" style="1" customWidth="1"/>
    <col min="11522" max="11522" width="5" style="1" customWidth="1"/>
    <col min="11523" max="11525" width="4.7109375" style="1" customWidth="1"/>
    <col min="11526" max="11526" width="12.7109375" style="1" customWidth="1"/>
    <col min="11527" max="11527" width="10.5703125" style="1" customWidth="1"/>
    <col min="11528" max="11528" width="15.7109375" style="1" customWidth="1"/>
    <col min="11529" max="11529" width="13.7109375" style="1" customWidth="1"/>
    <col min="11530" max="11531" width="6.140625" style="1" customWidth="1"/>
    <col min="11532" max="11532" width="7.7109375" style="1" customWidth="1"/>
    <col min="11533" max="11533" width="9.5703125" style="1" customWidth="1"/>
    <col min="11534" max="11534" width="21.42578125" style="1" customWidth="1"/>
    <col min="11535" max="11535" width="15.42578125" style="1" customWidth="1"/>
    <col min="11536" max="11547" width="6.7109375" style="1"/>
    <col min="11548" max="11548" width="9.7109375" style="1" customWidth="1"/>
    <col min="11549" max="11776" width="6.7109375" style="1"/>
    <col min="11777" max="11777" width="3.7109375" style="1" customWidth="1"/>
    <col min="11778" max="11778" width="5" style="1" customWidth="1"/>
    <col min="11779" max="11781" width="4.7109375" style="1" customWidth="1"/>
    <col min="11782" max="11782" width="12.7109375" style="1" customWidth="1"/>
    <col min="11783" max="11783" width="10.5703125" style="1" customWidth="1"/>
    <col min="11784" max="11784" width="15.7109375" style="1" customWidth="1"/>
    <col min="11785" max="11785" width="13.7109375" style="1" customWidth="1"/>
    <col min="11786" max="11787" width="6.140625" style="1" customWidth="1"/>
    <col min="11788" max="11788" width="7.7109375" style="1" customWidth="1"/>
    <col min="11789" max="11789" width="9.5703125" style="1" customWidth="1"/>
    <col min="11790" max="11790" width="21.42578125" style="1" customWidth="1"/>
    <col min="11791" max="11791" width="15.42578125" style="1" customWidth="1"/>
    <col min="11792" max="11803" width="6.7109375" style="1"/>
    <col min="11804" max="11804" width="9.7109375" style="1" customWidth="1"/>
    <col min="11805" max="12032" width="6.7109375" style="1"/>
    <col min="12033" max="12033" width="3.7109375" style="1" customWidth="1"/>
    <col min="12034" max="12034" width="5" style="1" customWidth="1"/>
    <col min="12035" max="12037" width="4.7109375" style="1" customWidth="1"/>
    <col min="12038" max="12038" width="12.7109375" style="1" customWidth="1"/>
    <col min="12039" max="12039" width="10.5703125" style="1" customWidth="1"/>
    <col min="12040" max="12040" width="15.7109375" style="1" customWidth="1"/>
    <col min="12041" max="12041" width="13.7109375" style="1" customWidth="1"/>
    <col min="12042" max="12043" width="6.140625" style="1" customWidth="1"/>
    <col min="12044" max="12044" width="7.7109375" style="1" customWidth="1"/>
    <col min="12045" max="12045" width="9.5703125" style="1" customWidth="1"/>
    <col min="12046" max="12046" width="21.42578125" style="1" customWidth="1"/>
    <col min="12047" max="12047" width="15.42578125" style="1" customWidth="1"/>
    <col min="12048" max="12059" width="6.7109375" style="1"/>
    <col min="12060" max="12060" width="9.7109375" style="1" customWidth="1"/>
    <col min="12061" max="12288" width="6.7109375" style="1"/>
    <col min="12289" max="12289" width="3.7109375" style="1" customWidth="1"/>
    <col min="12290" max="12290" width="5" style="1" customWidth="1"/>
    <col min="12291" max="12293" width="4.7109375" style="1" customWidth="1"/>
    <col min="12294" max="12294" width="12.7109375" style="1" customWidth="1"/>
    <col min="12295" max="12295" width="10.5703125" style="1" customWidth="1"/>
    <col min="12296" max="12296" width="15.7109375" style="1" customWidth="1"/>
    <col min="12297" max="12297" width="13.7109375" style="1" customWidth="1"/>
    <col min="12298" max="12299" width="6.140625" style="1" customWidth="1"/>
    <col min="12300" max="12300" width="7.7109375" style="1" customWidth="1"/>
    <col min="12301" max="12301" width="9.5703125" style="1" customWidth="1"/>
    <col min="12302" max="12302" width="21.42578125" style="1" customWidth="1"/>
    <col min="12303" max="12303" width="15.42578125" style="1" customWidth="1"/>
    <col min="12304" max="12315" width="6.7109375" style="1"/>
    <col min="12316" max="12316" width="9.7109375" style="1" customWidth="1"/>
    <col min="12317" max="12544" width="6.7109375" style="1"/>
    <col min="12545" max="12545" width="3.7109375" style="1" customWidth="1"/>
    <col min="12546" max="12546" width="5" style="1" customWidth="1"/>
    <col min="12547" max="12549" width="4.7109375" style="1" customWidth="1"/>
    <col min="12550" max="12550" width="12.7109375" style="1" customWidth="1"/>
    <col min="12551" max="12551" width="10.5703125" style="1" customWidth="1"/>
    <col min="12552" max="12552" width="15.7109375" style="1" customWidth="1"/>
    <col min="12553" max="12553" width="13.7109375" style="1" customWidth="1"/>
    <col min="12554" max="12555" width="6.140625" style="1" customWidth="1"/>
    <col min="12556" max="12556" width="7.7109375" style="1" customWidth="1"/>
    <col min="12557" max="12557" width="9.5703125" style="1" customWidth="1"/>
    <col min="12558" max="12558" width="21.42578125" style="1" customWidth="1"/>
    <col min="12559" max="12559" width="15.42578125" style="1" customWidth="1"/>
    <col min="12560" max="12571" width="6.7109375" style="1"/>
    <col min="12572" max="12572" width="9.7109375" style="1" customWidth="1"/>
    <col min="12573" max="12800" width="6.7109375" style="1"/>
    <col min="12801" max="12801" width="3.7109375" style="1" customWidth="1"/>
    <col min="12802" max="12802" width="5" style="1" customWidth="1"/>
    <col min="12803" max="12805" width="4.7109375" style="1" customWidth="1"/>
    <col min="12806" max="12806" width="12.7109375" style="1" customWidth="1"/>
    <col min="12807" max="12807" width="10.5703125" style="1" customWidth="1"/>
    <col min="12808" max="12808" width="15.7109375" style="1" customWidth="1"/>
    <col min="12809" max="12809" width="13.7109375" style="1" customWidth="1"/>
    <col min="12810" max="12811" width="6.140625" style="1" customWidth="1"/>
    <col min="12812" max="12812" width="7.7109375" style="1" customWidth="1"/>
    <col min="12813" max="12813" width="9.5703125" style="1" customWidth="1"/>
    <col min="12814" max="12814" width="21.42578125" style="1" customWidth="1"/>
    <col min="12815" max="12815" width="15.42578125" style="1" customWidth="1"/>
    <col min="12816" max="12827" width="6.7109375" style="1"/>
    <col min="12828" max="12828" width="9.7109375" style="1" customWidth="1"/>
    <col min="12829" max="13056" width="6.7109375" style="1"/>
    <col min="13057" max="13057" width="3.7109375" style="1" customWidth="1"/>
    <col min="13058" max="13058" width="5" style="1" customWidth="1"/>
    <col min="13059" max="13061" width="4.7109375" style="1" customWidth="1"/>
    <col min="13062" max="13062" width="12.7109375" style="1" customWidth="1"/>
    <col min="13063" max="13063" width="10.5703125" style="1" customWidth="1"/>
    <col min="13064" max="13064" width="15.7109375" style="1" customWidth="1"/>
    <col min="13065" max="13065" width="13.7109375" style="1" customWidth="1"/>
    <col min="13066" max="13067" width="6.140625" style="1" customWidth="1"/>
    <col min="13068" max="13068" width="7.7109375" style="1" customWidth="1"/>
    <col min="13069" max="13069" width="9.5703125" style="1" customWidth="1"/>
    <col min="13070" max="13070" width="21.42578125" style="1" customWidth="1"/>
    <col min="13071" max="13071" width="15.42578125" style="1" customWidth="1"/>
    <col min="13072" max="13083" width="6.7109375" style="1"/>
    <col min="13084" max="13084" width="9.7109375" style="1" customWidth="1"/>
    <col min="13085" max="13312" width="6.7109375" style="1"/>
    <col min="13313" max="13313" width="3.7109375" style="1" customWidth="1"/>
    <col min="13314" max="13314" width="5" style="1" customWidth="1"/>
    <col min="13315" max="13317" width="4.7109375" style="1" customWidth="1"/>
    <col min="13318" max="13318" width="12.7109375" style="1" customWidth="1"/>
    <col min="13319" max="13319" width="10.5703125" style="1" customWidth="1"/>
    <col min="13320" max="13320" width="15.7109375" style="1" customWidth="1"/>
    <col min="13321" max="13321" width="13.7109375" style="1" customWidth="1"/>
    <col min="13322" max="13323" width="6.140625" style="1" customWidth="1"/>
    <col min="13324" max="13324" width="7.7109375" style="1" customWidth="1"/>
    <col min="13325" max="13325" width="9.5703125" style="1" customWidth="1"/>
    <col min="13326" max="13326" width="21.42578125" style="1" customWidth="1"/>
    <col min="13327" max="13327" width="15.42578125" style="1" customWidth="1"/>
    <col min="13328" max="13339" width="6.7109375" style="1"/>
    <col min="13340" max="13340" width="9.7109375" style="1" customWidth="1"/>
    <col min="13341" max="13568" width="6.7109375" style="1"/>
    <col min="13569" max="13569" width="3.7109375" style="1" customWidth="1"/>
    <col min="13570" max="13570" width="5" style="1" customWidth="1"/>
    <col min="13571" max="13573" width="4.7109375" style="1" customWidth="1"/>
    <col min="13574" max="13574" width="12.7109375" style="1" customWidth="1"/>
    <col min="13575" max="13575" width="10.5703125" style="1" customWidth="1"/>
    <col min="13576" max="13576" width="15.7109375" style="1" customWidth="1"/>
    <col min="13577" max="13577" width="13.7109375" style="1" customWidth="1"/>
    <col min="13578" max="13579" width="6.140625" style="1" customWidth="1"/>
    <col min="13580" max="13580" width="7.7109375" style="1" customWidth="1"/>
    <col min="13581" max="13581" width="9.5703125" style="1" customWidth="1"/>
    <col min="13582" max="13582" width="21.42578125" style="1" customWidth="1"/>
    <col min="13583" max="13583" width="15.42578125" style="1" customWidth="1"/>
    <col min="13584" max="13595" width="6.7109375" style="1"/>
    <col min="13596" max="13596" width="9.7109375" style="1" customWidth="1"/>
    <col min="13597" max="13824" width="6.7109375" style="1"/>
    <col min="13825" max="13825" width="3.7109375" style="1" customWidth="1"/>
    <col min="13826" max="13826" width="5" style="1" customWidth="1"/>
    <col min="13827" max="13829" width="4.7109375" style="1" customWidth="1"/>
    <col min="13830" max="13830" width="12.7109375" style="1" customWidth="1"/>
    <col min="13831" max="13831" width="10.5703125" style="1" customWidth="1"/>
    <col min="13832" max="13832" width="15.7109375" style="1" customWidth="1"/>
    <col min="13833" max="13833" width="13.7109375" style="1" customWidth="1"/>
    <col min="13834" max="13835" width="6.140625" style="1" customWidth="1"/>
    <col min="13836" max="13836" width="7.7109375" style="1" customWidth="1"/>
    <col min="13837" max="13837" width="9.5703125" style="1" customWidth="1"/>
    <col min="13838" max="13838" width="21.42578125" style="1" customWidth="1"/>
    <col min="13839" max="13839" width="15.42578125" style="1" customWidth="1"/>
    <col min="13840" max="13851" width="6.7109375" style="1"/>
    <col min="13852" max="13852" width="9.7109375" style="1" customWidth="1"/>
    <col min="13853" max="14080" width="6.7109375" style="1"/>
    <col min="14081" max="14081" width="3.7109375" style="1" customWidth="1"/>
    <col min="14082" max="14082" width="5" style="1" customWidth="1"/>
    <col min="14083" max="14085" width="4.7109375" style="1" customWidth="1"/>
    <col min="14086" max="14086" width="12.7109375" style="1" customWidth="1"/>
    <col min="14087" max="14087" width="10.5703125" style="1" customWidth="1"/>
    <col min="14088" max="14088" width="15.7109375" style="1" customWidth="1"/>
    <col min="14089" max="14089" width="13.7109375" style="1" customWidth="1"/>
    <col min="14090" max="14091" width="6.140625" style="1" customWidth="1"/>
    <col min="14092" max="14092" width="7.7109375" style="1" customWidth="1"/>
    <col min="14093" max="14093" width="9.5703125" style="1" customWidth="1"/>
    <col min="14094" max="14094" width="21.42578125" style="1" customWidth="1"/>
    <col min="14095" max="14095" width="15.42578125" style="1" customWidth="1"/>
    <col min="14096" max="14107" width="6.7109375" style="1"/>
    <col min="14108" max="14108" width="9.7109375" style="1" customWidth="1"/>
    <col min="14109" max="14336" width="6.7109375" style="1"/>
    <col min="14337" max="14337" width="3.7109375" style="1" customWidth="1"/>
    <col min="14338" max="14338" width="5" style="1" customWidth="1"/>
    <col min="14339" max="14341" width="4.7109375" style="1" customWidth="1"/>
    <col min="14342" max="14342" width="12.7109375" style="1" customWidth="1"/>
    <col min="14343" max="14343" width="10.5703125" style="1" customWidth="1"/>
    <col min="14344" max="14344" width="15.7109375" style="1" customWidth="1"/>
    <col min="14345" max="14345" width="13.7109375" style="1" customWidth="1"/>
    <col min="14346" max="14347" width="6.140625" style="1" customWidth="1"/>
    <col min="14348" max="14348" width="7.7109375" style="1" customWidth="1"/>
    <col min="14349" max="14349" width="9.5703125" style="1" customWidth="1"/>
    <col min="14350" max="14350" width="21.42578125" style="1" customWidth="1"/>
    <col min="14351" max="14351" width="15.42578125" style="1" customWidth="1"/>
    <col min="14352" max="14363" width="6.7109375" style="1"/>
    <col min="14364" max="14364" width="9.7109375" style="1" customWidth="1"/>
    <col min="14365" max="14592" width="6.7109375" style="1"/>
    <col min="14593" max="14593" width="3.7109375" style="1" customWidth="1"/>
    <col min="14594" max="14594" width="5" style="1" customWidth="1"/>
    <col min="14595" max="14597" width="4.7109375" style="1" customWidth="1"/>
    <col min="14598" max="14598" width="12.7109375" style="1" customWidth="1"/>
    <col min="14599" max="14599" width="10.5703125" style="1" customWidth="1"/>
    <col min="14600" max="14600" width="15.7109375" style="1" customWidth="1"/>
    <col min="14601" max="14601" width="13.7109375" style="1" customWidth="1"/>
    <col min="14602" max="14603" width="6.140625" style="1" customWidth="1"/>
    <col min="14604" max="14604" width="7.7109375" style="1" customWidth="1"/>
    <col min="14605" max="14605" width="9.5703125" style="1" customWidth="1"/>
    <col min="14606" max="14606" width="21.42578125" style="1" customWidth="1"/>
    <col min="14607" max="14607" width="15.42578125" style="1" customWidth="1"/>
    <col min="14608" max="14619" width="6.7109375" style="1"/>
    <col min="14620" max="14620" width="9.7109375" style="1" customWidth="1"/>
    <col min="14621" max="14848" width="6.7109375" style="1"/>
    <col min="14849" max="14849" width="3.7109375" style="1" customWidth="1"/>
    <col min="14850" max="14850" width="5" style="1" customWidth="1"/>
    <col min="14851" max="14853" width="4.7109375" style="1" customWidth="1"/>
    <col min="14854" max="14854" width="12.7109375" style="1" customWidth="1"/>
    <col min="14855" max="14855" width="10.5703125" style="1" customWidth="1"/>
    <col min="14856" max="14856" width="15.7109375" style="1" customWidth="1"/>
    <col min="14857" max="14857" width="13.7109375" style="1" customWidth="1"/>
    <col min="14858" max="14859" width="6.140625" style="1" customWidth="1"/>
    <col min="14860" max="14860" width="7.7109375" style="1" customWidth="1"/>
    <col min="14861" max="14861" width="9.5703125" style="1" customWidth="1"/>
    <col min="14862" max="14862" width="21.42578125" style="1" customWidth="1"/>
    <col min="14863" max="14863" width="15.42578125" style="1" customWidth="1"/>
    <col min="14864" max="14875" width="6.7109375" style="1"/>
    <col min="14876" max="14876" width="9.7109375" style="1" customWidth="1"/>
    <col min="14877" max="15104" width="6.7109375" style="1"/>
    <col min="15105" max="15105" width="3.7109375" style="1" customWidth="1"/>
    <col min="15106" max="15106" width="5" style="1" customWidth="1"/>
    <col min="15107" max="15109" width="4.7109375" style="1" customWidth="1"/>
    <col min="15110" max="15110" width="12.7109375" style="1" customWidth="1"/>
    <col min="15111" max="15111" width="10.5703125" style="1" customWidth="1"/>
    <col min="15112" max="15112" width="15.7109375" style="1" customWidth="1"/>
    <col min="15113" max="15113" width="13.7109375" style="1" customWidth="1"/>
    <col min="15114" max="15115" width="6.140625" style="1" customWidth="1"/>
    <col min="15116" max="15116" width="7.7109375" style="1" customWidth="1"/>
    <col min="15117" max="15117" width="9.5703125" style="1" customWidth="1"/>
    <col min="15118" max="15118" width="21.42578125" style="1" customWidth="1"/>
    <col min="15119" max="15119" width="15.42578125" style="1" customWidth="1"/>
    <col min="15120" max="15131" width="6.7109375" style="1"/>
    <col min="15132" max="15132" width="9.7109375" style="1" customWidth="1"/>
    <col min="15133" max="15360" width="6.7109375" style="1"/>
    <col min="15361" max="15361" width="3.7109375" style="1" customWidth="1"/>
    <col min="15362" max="15362" width="5" style="1" customWidth="1"/>
    <col min="15363" max="15365" width="4.7109375" style="1" customWidth="1"/>
    <col min="15366" max="15366" width="12.7109375" style="1" customWidth="1"/>
    <col min="15367" max="15367" width="10.5703125" style="1" customWidth="1"/>
    <col min="15368" max="15368" width="15.7109375" style="1" customWidth="1"/>
    <col min="15369" max="15369" width="13.7109375" style="1" customWidth="1"/>
    <col min="15370" max="15371" width="6.140625" style="1" customWidth="1"/>
    <col min="15372" max="15372" width="7.7109375" style="1" customWidth="1"/>
    <col min="15373" max="15373" width="9.5703125" style="1" customWidth="1"/>
    <col min="15374" max="15374" width="21.42578125" style="1" customWidth="1"/>
    <col min="15375" max="15375" width="15.42578125" style="1" customWidth="1"/>
    <col min="15376" max="15387" width="6.7109375" style="1"/>
    <col min="15388" max="15388" width="9.7109375" style="1" customWidth="1"/>
    <col min="15389" max="15616" width="6.7109375" style="1"/>
    <col min="15617" max="15617" width="3.7109375" style="1" customWidth="1"/>
    <col min="15618" max="15618" width="5" style="1" customWidth="1"/>
    <col min="15619" max="15621" width="4.7109375" style="1" customWidth="1"/>
    <col min="15622" max="15622" width="12.7109375" style="1" customWidth="1"/>
    <col min="15623" max="15623" width="10.5703125" style="1" customWidth="1"/>
    <col min="15624" max="15624" width="15.7109375" style="1" customWidth="1"/>
    <col min="15625" max="15625" width="13.7109375" style="1" customWidth="1"/>
    <col min="15626" max="15627" width="6.140625" style="1" customWidth="1"/>
    <col min="15628" max="15628" width="7.7109375" style="1" customWidth="1"/>
    <col min="15629" max="15629" width="9.5703125" style="1" customWidth="1"/>
    <col min="15630" max="15630" width="21.42578125" style="1" customWidth="1"/>
    <col min="15631" max="15631" width="15.42578125" style="1" customWidth="1"/>
    <col min="15632" max="15643" width="6.7109375" style="1"/>
    <col min="15644" max="15644" width="9.7109375" style="1" customWidth="1"/>
    <col min="15645" max="15872" width="6.7109375" style="1"/>
    <col min="15873" max="15873" width="3.7109375" style="1" customWidth="1"/>
    <col min="15874" max="15874" width="5" style="1" customWidth="1"/>
    <col min="15875" max="15877" width="4.7109375" style="1" customWidth="1"/>
    <col min="15878" max="15878" width="12.7109375" style="1" customWidth="1"/>
    <col min="15879" max="15879" width="10.5703125" style="1" customWidth="1"/>
    <col min="15880" max="15880" width="15.7109375" style="1" customWidth="1"/>
    <col min="15881" max="15881" width="13.7109375" style="1" customWidth="1"/>
    <col min="15882" max="15883" width="6.140625" style="1" customWidth="1"/>
    <col min="15884" max="15884" width="7.7109375" style="1" customWidth="1"/>
    <col min="15885" max="15885" width="9.5703125" style="1" customWidth="1"/>
    <col min="15886" max="15886" width="21.42578125" style="1" customWidth="1"/>
    <col min="15887" max="15887" width="15.42578125" style="1" customWidth="1"/>
    <col min="15888" max="15899" width="6.7109375" style="1"/>
    <col min="15900" max="15900" width="9.7109375" style="1" customWidth="1"/>
    <col min="15901" max="16128" width="6.7109375" style="1"/>
    <col min="16129" max="16129" width="3.7109375" style="1" customWidth="1"/>
    <col min="16130" max="16130" width="5" style="1" customWidth="1"/>
    <col min="16131" max="16133" width="4.7109375" style="1" customWidth="1"/>
    <col min="16134" max="16134" width="12.7109375" style="1" customWidth="1"/>
    <col min="16135" max="16135" width="10.5703125" style="1" customWidth="1"/>
    <col min="16136" max="16136" width="15.7109375" style="1" customWidth="1"/>
    <col min="16137" max="16137" width="13.7109375" style="1" customWidth="1"/>
    <col min="16138" max="16139" width="6.140625" style="1" customWidth="1"/>
    <col min="16140" max="16140" width="7.7109375" style="1" customWidth="1"/>
    <col min="16141" max="16141" width="9.5703125" style="1" customWidth="1"/>
    <col min="16142" max="16142" width="21.42578125" style="1" customWidth="1"/>
    <col min="16143" max="16143" width="15.42578125" style="1" customWidth="1"/>
    <col min="16144" max="16155" width="6.7109375" style="1"/>
    <col min="16156" max="16156" width="9.7109375" style="1" customWidth="1"/>
    <col min="16157" max="16384" width="6.7109375" style="1"/>
  </cols>
  <sheetData>
    <row r="1" spans="1:40" ht="37.5" customHeight="1" x14ac:dyDescent="0.2">
      <c r="A1" s="315" t="s">
        <v>0</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7"/>
    </row>
    <row r="2" spans="1:40" ht="19.5" customHeight="1" x14ac:dyDescent="0.2">
      <c r="A2" s="318"/>
      <c r="B2" s="319"/>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20"/>
    </row>
    <row r="3" spans="1:40" x14ac:dyDescent="0.2">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6"/>
    </row>
    <row r="4" spans="1:40" ht="13.5" thickBot="1" x14ac:dyDescent="0.25">
      <c r="A4" s="7"/>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10"/>
    </row>
    <row r="5" spans="1:40" ht="12.75" customHeight="1" x14ac:dyDescent="0.2">
      <c r="A5" s="321" t="s">
        <v>301</v>
      </c>
      <c r="B5" s="321"/>
      <c r="C5" s="321"/>
      <c r="D5" s="321"/>
      <c r="E5" s="321"/>
      <c r="F5" s="321"/>
      <c r="G5" s="321"/>
      <c r="H5" s="321"/>
      <c r="I5" s="321"/>
      <c r="J5" s="321"/>
      <c r="K5" s="321"/>
      <c r="L5" s="321"/>
      <c r="M5" s="321" t="s">
        <v>529</v>
      </c>
      <c r="N5" s="321"/>
      <c r="O5" s="321"/>
      <c r="P5" s="321"/>
      <c r="Q5" s="321"/>
      <c r="R5" s="321"/>
      <c r="S5" s="321"/>
      <c r="T5" s="321"/>
      <c r="U5" s="321"/>
      <c r="V5" s="321"/>
      <c r="W5" s="321"/>
      <c r="X5" s="321"/>
      <c r="Y5" s="321"/>
      <c r="Z5" s="321"/>
      <c r="AA5" s="321"/>
      <c r="AB5" s="321"/>
      <c r="AC5" s="321"/>
      <c r="AD5" s="321"/>
      <c r="AE5" s="322" t="s">
        <v>188</v>
      </c>
      <c r="AF5" s="323"/>
      <c r="AG5" s="323"/>
      <c r="AH5" s="323"/>
      <c r="AI5" s="323"/>
      <c r="AJ5" s="323"/>
      <c r="AK5" s="323"/>
      <c r="AL5" s="323"/>
      <c r="AM5" s="323"/>
      <c r="AN5" s="323"/>
    </row>
    <row r="6" spans="1:40" ht="12.75" customHeight="1" x14ac:dyDescent="0.2">
      <c r="A6" s="328" t="s">
        <v>530</v>
      </c>
      <c r="B6" s="329"/>
      <c r="C6" s="329"/>
      <c r="D6" s="329"/>
      <c r="E6" s="329"/>
      <c r="F6" s="329"/>
      <c r="G6" s="329"/>
      <c r="H6" s="329"/>
      <c r="I6" s="329"/>
      <c r="J6" s="329"/>
      <c r="K6" s="329"/>
      <c r="L6" s="330"/>
      <c r="M6" s="604" t="s">
        <v>531</v>
      </c>
      <c r="N6" s="604"/>
      <c r="O6" s="604"/>
      <c r="P6" s="604"/>
      <c r="Q6" s="604"/>
      <c r="R6" s="604"/>
      <c r="S6" s="604"/>
      <c r="T6" s="604"/>
      <c r="U6" s="604"/>
      <c r="V6" s="604"/>
      <c r="W6" s="604"/>
      <c r="X6" s="604"/>
      <c r="Y6" s="604"/>
      <c r="Z6" s="604"/>
      <c r="AA6" s="604"/>
      <c r="AB6" s="604"/>
      <c r="AC6" s="604"/>
      <c r="AD6" s="604"/>
      <c r="AE6" s="325"/>
      <c r="AF6" s="326"/>
      <c r="AG6" s="326"/>
      <c r="AH6" s="326"/>
      <c r="AI6" s="326"/>
      <c r="AJ6" s="326"/>
      <c r="AK6" s="326"/>
      <c r="AL6" s="326"/>
      <c r="AM6" s="326"/>
      <c r="AN6" s="326"/>
    </row>
    <row r="7" spans="1:40" ht="12.75" customHeight="1" x14ac:dyDescent="0.2">
      <c r="A7" s="332" t="s">
        <v>6</v>
      </c>
      <c r="B7" s="332"/>
      <c r="C7" s="332"/>
      <c r="D7" s="332"/>
      <c r="E7" s="332"/>
      <c r="F7" s="332"/>
      <c r="G7" s="332"/>
      <c r="H7" s="332"/>
      <c r="I7" s="332"/>
      <c r="J7" s="332"/>
      <c r="K7" s="332"/>
      <c r="L7" s="332"/>
      <c r="M7" s="332"/>
      <c r="N7" s="332"/>
      <c r="O7" s="332"/>
      <c r="P7" s="333" t="s">
        <v>7</v>
      </c>
      <c r="Q7" s="333"/>
      <c r="R7" s="333"/>
      <c r="S7" s="333"/>
      <c r="T7" s="333"/>
      <c r="U7" s="333"/>
      <c r="V7" s="333"/>
      <c r="W7" s="333"/>
      <c r="X7" s="333"/>
      <c r="Y7" s="333"/>
      <c r="Z7" s="333"/>
      <c r="AA7" s="333"/>
      <c r="AB7" s="500" t="s">
        <v>8</v>
      </c>
      <c r="AC7" s="501"/>
      <c r="AD7" s="501"/>
      <c r="AE7" s="501"/>
      <c r="AF7" s="501"/>
      <c r="AG7" s="501"/>
      <c r="AH7" s="501"/>
      <c r="AI7" s="501"/>
      <c r="AJ7" s="501"/>
      <c r="AK7" s="501"/>
      <c r="AL7" s="501"/>
      <c r="AM7" s="501"/>
      <c r="AN7" s="605"/>
    </row>
    <row r="8" spans="1:40" ht="27" customHeight="1" x14ac:dyDescent="0.2">
      <c r="A8" s="332" t="s">
        <v>9</v>
      </c>
      <c r="B8" s="335" t="s">
        <v>10</v>
      </c>
      <c r="C8" s="335"/>
      <c r="D8" s="335"/>
      <c r="E8" s="335"/>
      <c r="F8" s="332" t="s">
        <v>11</v>
      </c>
      <c r="G8" s="332" t="s">
        <v>12</v>
      </c>
      <c r="H8" s="332" t="s">
        <v>13</v>
      </c>
      <c r="I8" s="332" t="s">
        <v>14</v>
      </c>
      <c r="J8" s="332" t="s">
        <v>15</v>
      </c>
      <c r="K8" s="332" t="s">
        <v>16</v>
      </c>
      <c r="L8" s="332"/>
      <c r="M8" s="332" t="s">
        <v>17</v>
      </c>
      <c r="N8" s="332" t="s">
        <v>18</v>
      </c>
      <c r="O8" s="332" t="s">
        <v>19</v>
      </c>
      <c r="P8" s="499" t="s">
        <v>20</v>
      </c>
      <c r="Q8" s="499" t="s">
        <v>21</v>
      </c>
      <c r="R8" s="499" t="s">
        <v>22</v>
      </c>
      <c r="S8" s="499" t="s">
        <v>23</v>
      </c>
      <c r="T8" s="499" t="s">
        <v>24</v>
      </c>
      <c r="U8" s="499" t="s">
        <v>25</v>
      </c>
      <c r="V8" s="499" t="s">
        <v>26</v>
      </c>
      <c r="W8" s="499" t="s">
        <v>27</v>
      </c>
      <c r="X8" s="499" t="s">
        <v>28</v>
      </c>
      <c r="Y8" s="499" t="s">
        <v>29</v>
      </c>
      <c r="Z8" s="499" t="s">
        <v>30</v>
      </c>
      <c r="AA8" s="499" t="s">
        <v>31</v>
      </c>
      <c r="AB8" s="348" t="s">
        <v>306</v>
      </c>
      <c r="AC8" s="504" t="s">
        <v>20</v>
      </c>
      <c r="AD8" s="504" t="s">
        <v>21</v>
      </c>
      <c r="AE8" s="504" t="s">
        <v>22</v>
      </c>
      <c r="AF8" s="504" t="s">
        <v>23</v>
      </c>
      <c r="AG8" s="504" t="s">
        <v>24</v>
      </c>
      <c r="AH8" s="504" t="s">
        <v>25</v>
      </c>
      <c r="AI8" s="504" t="s">
        <v>26</v>
      </c>
      <c r="AJ8" s="504" t="s">
        <v>27</v>
      </c>
      <c r="AK8" s="504" t="s">
        <v>28</v>
      </c>
      <c r="AL8" s="504" t="s">
        <v>29</v>
      </c>
      <c r="AM8" s="504" t="s">
        <v>30</v>
      </c>
      <c r="AN8" s="504" t="s">
        <v>31</v>
      </c>
    </row>
    <row r="9" spans="1:40" ht="22.5" customHeight="1" x14ac:dyDescent="0.2">
      <c r="A9" s="332"/>
      <c r="B9" s="11">
        <v>1</v>
      </c>
      <c r="C9" s="11">
        <v>2</v>
      </c>
      <c r="D9" s="11">
        <v>3</v>
      </c>
      <c r="E9" s="11">
        <v>4</v>
      </c>
      <c r="F9" s="332"/>
      <c r="G9" s="332"/>
      <c r="H9" s="332"/>
      <c r="I9" s="332"/>
      <c r="J9" s="332"/>
      <c r="K9" s="11" t="s">
        <v>32</v>
      </c>
      <c r="L9" s="11" t="s">
        <v>33</v>
      </c>
      <c r="M9" s="332"/>
      <c r="N9" s="332"/>
      <c r="O9" s="332"/>
      <c r="P9" s="499"/>
      <c r="Q9" s="499"/>
      <c r="R9" s="499"/>
      <c r="S9" s="499"/>
      <c r="T9" s="499"/>
      <c r="U9" s="499"/>
      <c r="V9" s="499"/>
      <c r="W9" s="499"/>
      <c r="X9" s="499"/>
      <c r="Y9" s="499"/>
      <c r="Z9" s="499"/>
      <c r="AA9" s="499"/>
      <c r="AB9" s="349"/>
      <c r="AC9" s="504"/>
      <c r="AD9" s="504"/>
      <c r="AE9" s="504"/>
      <c r="AF9" s="504"/>
      <c r="AG9" s="504"/>
      <c r="AH9" s="504"/>
      <c r="AI9" s="504"/>
      <c r="AJ9" s="504"/>
      <c r="AK9" s="504"/>
      <c r="AL9" s="504"/>
      <c r="AM9" s="504"/>
      <c r="AN9" s="504"/>
    </row>
    <row r="10" spans="1:40" s="277" customFormat="1" ht="101.25" customHeight="1" x14ac:dyDescent="0.25">
      <c r="A10" s="12"/>
      <c r="B10" s="12" t="s">
        <v>75</v>
      </c>
      <c r="C10" s="12"/>
      <c r="D10" s="12"/>
      <c r="E10" s="12"/>
      <c r="F10" s="271" t="s">
        <v>532</v>
      </c>
      <c r="G10" s="272" t="s">
        <v>533</v>
      </c>
      <c r="H10" s="272" t="s">
        <v>534</v>
      </c>
      <c r="I10" s="273" t="s">
        <v>176</v>
      </c>
      <c r="J10" s="274">
        <v>1</v>
      </c>
      <c r="K10" s="275">
        <v>0.45</v>
      </c>
      <c r="L10" s="274">
        <v>0.8</v>
      </c>
      <c r="M10" s="273" t="s">
        <v>41</v>
      </c>
      <c r="N10" s="273" t="s">
        <v>535</v>
      </c>
      <c r="O10" s="273" t="s">
        <v>536</v>
      </c>
      <c r="P10" s="275">
        <v>0.78</v>
      </c>
      <c r="Q10" s="275">
        <v>0.75</v>
      </c>
      <c r="R10" s="275">
        <v>0.62</v>
      </c>
      <c r="S10" s="275">
        <v>0.66</v>
      </c>
      <c r="T10" s="275">
        <v>0.68</v>
      </c>
      <c r="U10" s="275">
        <v>0.72</v>
      </c>
      <c r="V10" s="275">
        <v>0.5</v>
      </c>
      <c r="W10" s="275">
        <v>0.45</v>
      </c>
      <c r="X10" s="275">
        <v>0.25</v>
      </c>
      <c r="Y10" s="275">
        <v>0.31</v>
      </c>
      <c r="Z10" s="275">
        <v>0.3</v>
      </c>
      <c r="AA10" s="275">
        <v>0.12</v>
      </c>
      <c r="AB10" s="276"/>
      <c r="AC10" s="12"/>
      <c r="AD10" s="12"/>
      <c r="AE10" s="12"/>
      <c r="AF10" s="12"/>
      <c r="AG10" s="12"/>
      <c r="AH10" s="12"/>
      <c r="AI10" s="12"/>
      <c r="AJ10" s="12"/>
      <c r="AK10" s="12"/>
      <c r="AL10" s="12"/>
      <c r="AM10" s="12"/>
      <c r="AN10" s="12"/>
    </row>
    <row r="11" spans="1:40" ht="12.75" customHeight="1" x14ac:dyDescent="0.2">
      <c r="A11" s="347" t="s">
        <v>68</v>
      </c>
      <c r="B11" s="347"/>
      <c r="C11" s="347"/>
      <c r="D11" s="347"/>
      <c r="E11" s="347"/>
      <c r="F11" s="347"/>
      <c r="G11" s="347"/>
      <c r="H11" s="347"/>
      <c r="I11" s="347"/>
      <c r="J11" s="347"/>
      <c r="K11" s="347"/>
      <c r="L11" s="347"/>
      <c r="M11" s="347"/>
      <c r="N11" s="347"/>
      <c r="O11" s="347"/>
      <c r="P11" s="347"/>
      <c r="Q11" s="347"/>
      <c r="R11" s="347"/>
      <c r="S11" s="347"/>
      <c r="T11" s="347"/>
      <c r="U11" s="347"/>
      <c r="V11" s="347"/>
      <c r="W11" s="347"/>
      <c r="X11" s="347"/>
      <c r="Y11" s="347"/>
      <c r="Z11" s="347"/>
      <c r="AA11" s="347"/>
      <c r="AB11" s="347"/>
      <c r="AC11" s="347"/>
      <c r="AD11" s="347"/>
      <c r="AE11" s="347"/>
      <c r="AF11" s="347"/>
      <c r="AG11" s="347"/>
      <c r="AH11" s="347"/>
      <c r="AI11" s="347"/>
      <c r="AJ11" s="347"/>
      <c r="AK11" s="347"/>
      <c r="AL11" s="347"/>
      <c r="AM11" s="347"/>
      <c r="AN11" s="347"/>
    </row>
    <row r="12" spans="1:40" ht="12.75" customHeight="1" x14ac:dyDescent="0.2">
      <c r="A12" s="606" t="s">
        <v>537</v>
      </c>
      <c r="B12" s="607"/>
      <c r="C12" s="607"/>
      <c r="D12" s="607"/>
      <c r="E12" s="607"/>
      <c r="F12" s="607"/>
      <c r="G12" s="607"/>
      <c r="H12" s="607"/>
      <c r="I12" s="607"/>
      <c r="J12" s="607"/>
      <c r="K12" s="607"/>
      <c r="L12" s="607"/>
      <c r="M12" s="607"/>
      <c r="N12" s="607"/>
      <c r="O12" s="607"/>
      <c r="P12" s="607"/>
      <c r="Q12" s="607"/>
      <c r="R12" s="607"/>
      <c r="S12" s="607"/>
      <c r="T12" s="607"/>
      <c r="U12" s="607"/>
      <c r="V12" s="607"/>
      <c r="W12" s="607"/>
      <c r="X12" s="607"/>
      <c r="Y12" s="607"/>
      <c r="Z12" s="607"/>
      <c r="AA12" s="607"/>
      <c r="AB12" s="607"/>
      <c r="AC12" s="607"/>
      <c r="AD12" s="607"/>
      <c r="AE12" s="607"/>
      <c r="AF12" s="607"/>
      <c r="AG12" s="607"/>
      <c r="AH12" s="607"/>
      <c r="AI12" s="607"/>
      <c r="AJ12" s="607"/>
      <c r="AK12" s="607"/>
      <c r="AL12" s="607"/>
      <c r="AM12" s="607"/>
      <c r="AN12" s="608"/>
    </row>
    <row r="13" spans="1:40" x14ac:dyDescent="0.2">
      <c r="A13" s="609"/>
      <c r="B13" s="610"/>
      <c r="C13" s="610"/>
      <c r="D13" s="610"/>
      <c r="E13" s="610"/>
      <c r="F13" s="610"/>
      <c r="G13" s="610"/>
      <c r="H13" s="610"/>
      <c r="I13" s="610"/>
      <c r="J13" s="610"/>
      <c r="K13" s="610"/>
      <c r="L13" s="610"/>
      <c r="M13" s="610"/>
      <c r="N13" s="610"/>
      <c r="O13" s="610"/>
      <c r="P13" s="610"/>
      <c r="Q13" s="610"/>
      <c r="R13" s="610"/>
      <c r="S13" s="610"/>
      <c r="T13" s="610"/>
      <c r="U13" s="610"/>
      <c r="V13" s="610"/>
      <c r="W13" s="610"/>
      <c r="X13" s="610"/>
      <c r="Y13" s="610"/>
      <c r="Z13" s="610"/>
      <c r="AA13" s="610"/>
      <c r="AB13" s="610"/>
      <c r="AC13" s="610"/>
      <c r="AD13" s="610"/>
      <c r="AE13" s="610"/>
      <c r="AF13" s="610"/>
      <c r="AG13" s="610"/>
      <c r="AH13" s="610"/>
      <c r="AI13" s="610"/>
      <c r="AJ13" s="610"/>
      <c r="AK13" s="610"/>
      <c r="AL13" s="610"/>
      <c r="AM13" s="610"/>
      <c r="AN13" s="611"/>
    </row>
    <row r="14" spans="1:40" x14ac:dyDescent="0.2">
      <c r="A14" s="609"/>
      <c r="B14" s="610"/>
      <c r="C14" s="610"/>
      <c r="D14" s="610"/>
      <c r="E14" s="610"/>
      <c r="F14" s="610"/>
      <c r="G14" s="610"/>
      <c r="H14" s="610"/>
      <c r="I14" s="610"/>
      <c r="J14" s="610"/>
      <c r="K14" s="610"/>
      <c r="L14" s="610"/>
      <c r="M14" s="610"/>
      <c r="N14" s="610"/>
      <c r="O14" s="610"/>
      <c r="P14" s="610"/>
      <c r="Q14" s="610"/>
      <c r="R14" s="610"/>
      <c r="S14" s="610"/>
      <c r="T14" s="610"/>
      <c r="U14" s="610"/>
      <c r="V14" s="610"/>
      <c r="W14" s="610"/>
      <c r="X14" s="610"/>
      <c r="Y14" s="610"/>
      <c r="Z14" s="610"/>
      <c r="AA14" s="610"/>
      <c r="AB14" s="610"/>
      <c r="AC14" s="610"/>
      <c r="AD14" s="610"/>
      <c r="AE14" s="610"/>
      <c r="AF14" s="610"/>
      <c r="AG14" s="610"/>
      <c r="AH14" s="610"/>
      <c r="AI14" s="610"/>
      <c r="AJ14" s="610"/>
      <c r="AK14" s="610"/>
      <c r="AL14" s="610"/>
      <c r="AM14" s="610"/>
      <c r="AN14" s="611"/>
    </row>
    <row r="15" spans="1:40" x14ac:dyDescent="0.2">
      <c r="A15" s="609"/>
      <c r="B15" s="610"/>
      <c r="C15" s="610"/>
      <c r="D15" s="610"/>
      <c r="E15" s="610"/>
      <c r="F15" s="610"/>
      <c r="G15" s="610"/>
      <c r="H15" s="610"/>
      <c r="I15" s="610"/>
      <c r="J15" s="610"/>
      <c r="K15" s="610"/>
      <c r="L15" s="610"/>
      <c r="M15" s="610"/>
      <c r="N15" s="610"/>
      <c r="O15" s="610"/>
      <c r="P15" s="610"/>
      <c r="Q15" s="610"/>
      <c r="R15" s="610"/>
      <c r="S15" s="610"/>
      <c r="T15" s="610"/>
      <c r="U15" s="610"/>
      <c r="V15" s="610"/>
      <c r="W15" s="610"/>
      <c r="X15" s="610"/>
      <c r="Y15" s="610"/>
      <c r="Z15" s="610"/>
      <c r="AA15" s="610"/>
      <c r="AB15" s="610"/>
      <c r="AC15" s="610"/>
      <c r="AD15" s="610"/>
      <c r="AE15" s="610"/>
      <c r="AF15" s="610"/>
      <c r="AG15" s="610"/>
      <c r="AH15" s="610"/>
      <c r="AI15" s="610"/>
      <c r="AJ15" s="610"/>
      <c r="AK15" s="610"/>
      <c r="AL15" s="610"/>
      <c r="AM15" s="610"/>
      <c r="AN15" s="611"/>
    </row>
    <row r="16" spans="1:40" ht="15" customHeight="1" x14ac:dyDescent="0.2">
      <c r="A16" s="609"/>
      <c r="B16" s="610"/>
      <c r="C16" s="610"/>
      <c r="D16" s="610"/>
      <c r="E16" s="610"/>
      <c r="F16" s="610"/>
      <c r="G16" s="610"/>
      <c r="H16" s="610"/>
      <c r="I16" s="610"/>
      <c r="J16" s="610"/>
      <c r="K16" s="610"/>
      <c r="L16" s="610"/>
      <c r="M16" s="610"/>
      <c r="N16" s="610"/>
      <c r="O16" s="610"/>
      <c r="P16" s="610"/>
      <c r="Q16" s="610"/>
      <c r="R16" s="610"/>
      <c r="S16" s="610"/>
      <c r="T16" s="610"/>
      <c r="U16" s="610"/>
      <c r="V16" s="610"/>
      <c r="W16" s="610"/>
      <c r="X16" s="610"/>
      <c r="Y16" s="610"/>
      <c r="Z16" s="610"/>
      <c r="AA16" s="610"/>
      <c r="AB16" s="610"/>
      <c r="AC16" s="610"/>
      <c r="AD16" s="610"/>
      <c r="AE16" s="610"/>
      <c r="AF16" s="610"/>
      <c r="AG16" s="610"/>
      <c r="AH16" s="610"/>
      <c r="AI16" s="610"/>
      <c r="AJ16" s="610"/>
      <c r="AK16" s="610"/>
      <c r="AL16" s="610"/>
      <c r="AM16" s="610"/>
      <c r="AN16" s="611"/>
    </row>
    <row r="17" spans="1:40" ht="9" customHeight="1" x14ac:dyDescent="0.2">
      <c r="A17" s="609"/>
      <c r="B17" s="610"/>
      <c r="C17" s="610"/>
      <c r="D17" s="610"/>
      <c r="E17" s="610"/>
      <c r="F17" s="610"/>
      <c r="G17" s="610"/>
      <c r="H17" s="610"/>
      <c r="I17" s="610"/>
      <c r="J17" s="610"/>
      <c r="K17" s="610"/>
      <c r="L17" s="610"/>
      <c r="M17" s="610"/>
      <c r="N17" s="610"/>
      <c r="O17" s="610"/>
      <c r="P17" s="610"/>
      <c r="Q17" s="610"/>
      <c r="R17" s="610"/>
      <c r="S17" s="610"/>
      <c r="T17" s="610"/>
      <c r="U17" s="610"/>
      <c r="V17" s="610"/>
      <c r="W17" s="610"/>
      <c r="X17" s="610"/>
      <c r="Y17" s="610"/>
      <c r="Z17" s="610"/>
      <c r="AA17" s="610"/>
      <c r="AB17" s="610"/>
      <c r="AC17" s="610"/>
      <c r="AD17" s="610"/>
      <c r="AE17" s="610"/>
      <c r="AF17" s="610"/>
      <c r="AG17" s="610"/>
      <c r="AH17" s="610"/>
      <c r="AI17" s="610"/>
      <c r="AJ17" s="610"/>
      <c r="AK17" s="610"/>
      <c r="AL17" s="610"/>
      <c r="AM17" s="610"/>
      <c r="AN17" s="611"/>
    </row>
    <row r="18" spans="1:40" ht="17.25" customHeight="1" x14ac:dyDescent="0.2">
      <c r="A18" s="609"/>
      <c r="B18" s="610"/>
      <c r="C18" s="610"/>
      <c r="D18" s="610"/>
      <c r="E18" s="610"/>
      <c r="F18" s="610"/>
      <c r="G18" s="610"/>
      <c r="H18" s="610"/>
      <c r="I18" s="610"/>
      <c r="J18" s="610"/>
      <c r="K18" s="610"/>
      <c r="L18" s="610"/>
      <c r="M18" s="610"/>
      <c r="N18" s="610"/>
      <c r="O18" s="610"/>
      <c r="P18" s="610"/>
      <c r="Q18" s="610"/>
      <c r="R18" s="610"/>
      <c r="S18" s="610"/>
      <c r="T18" s="610"/>
      <c r="U18" s="610"/>
      <c r="V18" s="610"/>
      <c r="W18" s="610"/>
      <c r="X18" s="610"/>
      <c r="Y18" s="610"/>
      <c r="Z18" s="610"/>
      <c r="AA18" s="610"/>
      <c r="AB18" s="610"/>
      <c r="AC18" s="610"/>
      <c r="AD18" s="610"/>
      <c r="AE18" s="610"/>
      <c r="AF18" s="610"/>
      <c r="AG18" s="610"/>
      <c r="AH18" s="610"/>
      <c r="AI18" s="610"/>
      <c r="AJ18" s="610"/>
      <c r="AK18" s="610"/>
      <c r="AL18" s="610"/>
      <c r="AM18" s="610"/>
      <c r="AN18" s="611"/>
    </row>
    <row r="19" spans="1:40" ht="12.75" customHeight="1" x14ac:dyDescent="0.2">
      <c r="A19" s="612"/>
      <c r="B19" s="613"/>
      <c r="C19" s="613"/>
      <c r="D19" s="613"/>
      <c r="E19" s="613"/>
      <c r="F19" s="613"/>
      <c r="G19" s="613"/>
      <c r="H19" s="613"/>
      <c r="I19" s="613"/>
      <c r="J19" s="613"/>
      <c r="K19" s="613"/>
      <c r="L19" s="613"/>
      <c r="M19" s="613"/>
      <c r="N19" s="613"/>
      <c r="O19" s="613"/>
      <c r="P19" s="613"/>
      <c r="Q19" s="613"/>
      <c r="R19" s="613"/>
      <c r="S19" s="613"/>
      <c r="T19" s="613"/>
      <c r="U19" s="613"/>
      <c r="V19" s="613"/>
      <c r="W19" s="613"/>
      <c r="X19" s="613"/>
      <c r="Y19" s="613"/>
      <c r="Z19" s="613"/>
      <c r="AA19" s="613"/>
      <c r="AB19" s="613"/>
      <c r="AC19" s="613"/>
      <c r="AD19" s="613"/>
      <c r="AE19" s="613"/>
      <c r="AF19" s="613"/>
      <c r="AG19" s="613"/>
      <c r="AH19" s="613"/>
      <c r="AI19" s="613"/>
      <c r="AJ19" s="613"/>
      <c r="AK19" s="613"/>
      <c r="AL19" s="613"/>
      <c r="AM19" s="613"/>
      <c r="AN19" s="614"/>
    </row>
  </sheetData>
  <mergeCells count="47">
    <mergeCell ref="A12:AN19"/>
    <mergeCell ref="AJ8:AJ9"/>
    <mergeCell ref="AK8:AK9"/>
    <mergeCell ref="AL8:AL9"/>
    <mergeCell ref="AM8:AM9"/>
    <mergeCell ref="AN8:AN9"/>
    <mergeCell ref="A11:AN11"/>
    <mergeCell ref="AD8:AD9"/>
    <mergeCell ref="AE8:AE9"/>
    <mergeCell ref="AF8:AF9"/>
    <mergeCell ref="AG8:AG9"/>
    <mergeCell ref="AH8:AH9"/>
    <mergeCell ref="AI8:AI9"/>
    <mergeCell ref="X8:X9"/>
    <mergeCell ref="Y8:Y9"/>
    <mergeCell ref="Z8:Z9"/>
    <mergeCell ref="AA8:AA9"/>
    <mergeCell ref="AB8:AB9"/>
    <mergeCell ref="AC8:AC9"/>
    <mergeCell ref="R8:R9"/>
    <mergeCell ref="S8:S9"/>
    <mergeCell ref="T8:T9"/>
    <mergeCell ref="U8:U9"/>
    <mergeCell ref="V8:V9"/>
    <mergeCell ref="W8:W9"/>
    <mergeCell ref="Q8:Q9"/>
    <mergeCell ref="A7:O7"/>
    <mergeCell ref="P7:AA7"/>
    <mergeCell ref="AB7:AN7"/>
    <mergeCell ref="A8:A9"/>
    <mergeCell ref="B8:E8"/>
    <mergeCell ref="F8:F9"/>
    <mergeCell ref="G8:G9"/>
    <mergeCell ref="H8:H9"/>
    <mergeCell ref="I8:I9"/>
    <mergeCell ref="J8:J9"/>
    <mergeCell ref="K8:L8"/>
    <mergeCell ref="M8:M9"/>
    <mergeCell ref="N8:N9"/>
    <mergeCell ref="O8:O9"/>
    <mergeCell ref="P8:P9"/>
    <mergeCell ref="A1:AN2"/>
    <mergeCell ref="A5:L5"/>
    <mergeCell ref="M5:AD5"/>
    <mergeCell ref="AE5:AN6"/>
    <mergeCell ref="A6:L6"/>
    <mergeCell ref="M6:AD6"/>
  </mergeCells>
  <pageMargins left="0.70866141732283472" right="0.70866141732283472" top="0.74803149606299213" bottom="0.74803149606299213" header="0.31496062992125984" footer="0.31496062992125984"/>
  <pageSetup paperSize="5" scale="90" orientation="landscape" horizontalDpi="300" verticalDpi="300" r:id="rId1"/>
  <headerFooter>
    <oddFooter xml:space="preserve">&amp;L&amp;"Arial,Normal"&amp;8FR.EM.012&amp;C&amp;"Arial,Normal"&amp;8                                                                                                            &amp;R&amp;"Arial,Normal"&amp;8Versión 06_15/02/2018                                              </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20"/>
  <sheetViews>
    <sheetView zoomScale="80" zoomScaleNormal="80" zoomScalePageLayoutView="55" workbookViewId="0">
      <selection activeCell="A10" sqref="A10"/>
    </sheetView>
  </sheetViews>
  <sheetFormatPr baseColWidth="10" defaultColWidth="6.7109375" defaultRowHeight="15" x14ac:dyDescent="0.25"/>
  <cols>
    <col min="1" max="1" width="3.7109375" customWidth="1"/>
    <col min="2" max="2" width="5" customWidth="1"/>
    <col min="3" max="5" width="4.7109375" customWidth="1"/>
    <col min="6" max="6" width="12.7109375" customWidth="1"/>
    <col min="7" max="7" width="13.85546875" customWidth="1"/>
    <col min="8" max="8" width="15.7109375" customWidth="1"/>
    <col min="9" max="9" width="13.7109375" customWidth="1"/>
    <col min="10" max="10" width="6.140625" customWidth="1"/>
    <col min="11" max="11" width="8" customWidth="1"/>
    <col min="12" max="12" width="7.7109375" customWidth="1"/>
    <col min="13" max="13" width="9.5703125" customWidth="1"/>
    <col min="14" max="14" width="21.42578125" customWidth="1"/>
    <col min="15" max="15" width="15.42578125" customWidth="1"/>
    <col min="28" max="28" width="16" customWidth="1"/>
  </cols>
  <sheetData>
    <row r="1" spans="1:54" ht="12.75" customHeight="1" x14ac:dyDescent="0.25">
      <c r="A1" s="315" t="s">
        <v>0</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7"/>
      <c r="AO1" s="1"/>
      <c r="AP1" s="1"/>
      <c r="AQ1" s="1"/>
      <c r="AR1" s="1"/>
      <c r="AS1" s="1"/>
      <c r="AT1" s="1"/>
      <c r="AU1" s="1"/>
      <c r="AV1" s="1"/>
      <c r="AW1" s="1"/>
      <c r="AX1" s="1"/>
      <c r="AY1" s="1"/>
      <c r="AZ1" s="1"/>
      <c r="BA1" s="1"/>
      <c r="BB1" s="1"/>
    </row>
    <row r="2" spans="1:54" x14ac:dyDescent="0.25">
      <c r="A2" s="318"/>
      <c r="B2" s="319"/>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20"/>
      <c r="AO2" s="1"/>
      <c r="AP2" s="1"/>
      <c r="AQ2" s="1"/>
      <c r="AR2" s="1"/>
      <c r="AS2" s="1"/>
      <c r="AT2" s="1"/>
      <c r="AU2" s="1"/>
      <c r="AV2" s="1"/>
      <c r="AW2" s="1"/>
      <c r="AX2" s="1"/>
      <c r="AY2" s="1"/>
      <c r="AZ2" s="1"/>
      <c r="BA2" s="1"/>
      <c r="BB2" s="1"/>
    </row>
    <row r="3" spans="1:54" x14ac:dyDescent="0.25">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6"/>
      <c r="AO3" s="1"/>
      <c r="AP3" s="1"/>
      <c r="AQ3" s="1"/>
      <c r="AR3" s="1"/>
      <c r="AS3" s="1"/>
      <c r="AT3" s="1"/>
      <c r="AU3" s="1"/>
      <c r="AV3" s="1"/>
      <c r="AW3" s="1"/>
      <c r="AX3" s="1"/>
      <c r="AY3" s="1"/>
      <c r="AZ3" s="1"/>
      <c r="BA3" s="1"/>
      <c r="BB3" s="1"/>
    </row>
    <row r="4" spans="1:54" ht="21" customHeight="1" thickBot="1" x14ac:dyDescent="0.3">
      <c r="A4" s="7"/>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10"/>
      <c r="AO4" s="1"/>
      <c r="AP4" s="1"/>
      <c r="AQ4" s="1"/>
      <c r="AR4" s="1"/>
      <c r="AS4" s="1"/>
      <c r="AT4" s="1"/>
      <c r="AU4" s="1"/>
      <c r="AV4" s="1"/>
      <c r="AW4" s="1"/>
      <c r="AX4" s="1"/>
      <c r="AY4" s="1"/>
      <c r="AZ4" s="1"/>
      <c r="BA4" s="1"/>
      <c r="BB4" s="1"/>
    </row>
    <row r="5" spans="1:54" ht="12.75" customHeight="1" x14ac:dyDescent="0.25">
      <c r="A5" s="321" t="s">
        <v>538</v>
      </c>
      <c r="B5" s="321"/>
      <c r="C5" s="321"/>
      <c r="D5" s="321"/>
      <c r="E5" s="321"/>
      <c r="F5" s="321"/>
      <c r="G5" s="321"/>
      <c r="H5" s="321"/>
      <c r="I5" s="321"/>
      <c r="J5" s="321"/>
      <c r="K5" s="321"/>
      <c r="L5" s="321"/>
      <c r="M5" s="321" t="s">
        <v>539</v>
      </c>
      <c r="N5" s="321"/>
      <c r="O5" s="321"/>
      <c r="P5" s="321"/>
      <c r="Q5" s="321"/>
      <c r="R5" s="321"/>
      <c r="S5" s="321"/>
      <c r="T5" s="321"/>
      <c r="U5" s="321"/>
      <c r="V5" s="321"/>
      <c r="W5" s="321"/>
      <c r="X5" s="321"/>
      <c r="Y5" s="321"/>
      <c r="Z5" s="321"/>
      <c r="AA5" s="321"/>
      <c r="AB5" s="321"/>
      <c r="AC5" s="321"/>
      <c r="AD5" s="321"/>
      <c r="AE5" s="322" t="s">
        <v>540</v>
      </c>
      <c r="AF5" s="323"/>
      <c r="AG5" s="323"/>
      <c r="AH5" s="323"/>
      <c r="AI5" s="323"/>
      <c r="AJ5" s="323"/>
      <c r="AK5" s="323"/>
      <c r="AL5" s="323"/>
      <c r="AM5" s="323"/>
      <c r="AN5" s="323"/>
      <c r="AO5" s="1"/>
      <c r="AP5" s="1"/>
      <c r="AQ5" s="1"/>
      <c r="AR5" s="1"/>
      <c r="AS5" s="1"/>
      <c r="AT5" s="1"/>
      <c r="AU5" s="1"/>
      <c r="AV5" s="1"/>
      <c r="AW5" s="1"/>
      <c r="AX5" s="1"/>
      <c r="AY5" s="1"/>
      <c r="AZ5" s="1"/>
      <c r="BA5" s="1"/>
      <c r="BB5" s="1"/>
    </row>
    <row r="6" spans="1:54" ht="34.5" customHeight="1" x14ac:dyDescent="0.25">
      <c r="A6" s="328" t="s">
        <v>541</v>
      </c>
      <c r="B6" s="329"/>
      <c r="C6" s="329"/>
      <c r="D6" s="329"/>
      <c r="E6" s="329"/>
      <c r="F6" s="329"/>
      <c r="G6" s="329"/>
      <c r="H6" s="329"/>
      <c r="I6" s="329"/>
      <c r="J6" s="329"/>
      <c r="K6" s="329"/>
      <c r="L6" s="330"/>
      <c r="M6" s="331" t="s">
        <v>542</v>
      </c>
      <c r="N6" s="331"/>
      <c r="O6" s="331"/>
      <c r="P6" s="331"/>
      <c r="Q6" s="331"/>
      <c r="R6" s="331"/>
      <c r="S6" s="331"/>
      <c r="T6" s="331"/>
      <c r="U6" s="331"/>
      <c r="V6" s="331"/>
      <c r="W6" s="331"/>
      <c r="X6" s="331"/>
      <c r="Y6" s="331"/>
      <c r="Z6" s="331"/>
      <c r="AA6" s="331"/>
      <c r="AB6" s="331"/>
      <c r="AC6" s="331"/>
      <c r="AD6" s="331"/>
      <c r="AE6" s="325"/>
      <c r="AF6" s="326"/>
      <c r="AG6" s="326"/>
      <c r="AH6" s="326"/>
      <c r="AI6" s="326"/>
      <c r="AJ6" s="326"/>
      <c r="AK6" s="326"/>
      <c r="AL6" s="326"/>
      <c r="AM6" s="326"/>
      <c r="AN6" s="326"/>
      <c r="AO6" s="1"/>
      <c r="AP6" s="1"/>
      <c r="AQ6" s="1"/>
      <c r="AR6" s="1"/>
      <c r="AS6" s="1"/>
      <c r="AT6" s="1"/>
      <c r="AU6" s="1"/>
      <c r="AV6" s="1"/>
      <c r="AW6" s="1"/>
      <c r="AX6" s="1"/>
      <c r="AY6" s="1"/>
      <c r="AZ6" s="1"/>
      <c r="BA6" s="1"/>
      <c r="BB6" s="1"/>
    </row>
    <row r="7" spans="1:54" ht="12.75" customHeight="1" x14ac:dyDescent="0.25">
      <c r="A7" s="332" t="s">
        <v>6</v>
      </c>
      <c r="B7" s="332"/>
      <c r="C7" s="332"/>
      <c r="D7" s="332"/>
      <c r="E7" s="332"/>
      <c r="F7" s="332"/>
      <c r="G7" s="332"/>
      <c r="H7" s="332"/>
      <c r="I7" s="332"/>
      <c r="J7" s="332"/>
      <c r="K7" s="332"/>
      <c r="L7" s="332"/>
      <c r="M7" s="332"/>
      <c r="N7" s="332"/>
      <c r="O7" s="332"/>
      <c r="P7" s="333" t="s">
        <v>7</v>
      </c>
      <c r="Q7" s="333"/>
      <c r="R7" s="333"/>
      <c r="S7" s="333"/>
      <c r="T7" s="333"/>
      <c r="U7" s="333"/>
      <c r="V7" s="333"/>
      <c r="W7" s="333"/>
      <c r="X7" s="333"/>
      <c r="Y7" s="333"/>
      <c r="Z7" s="333"/>
      <c r="AA7" s="333"/>
      <c r="AB7" s="500" t="s">
        <v>8</v>
      </c>
      <c r="AC7" s="501"/>
      <c r="AD7" s="501"/>
      <c r="AE7" s="501"/>
      <c r="AF7" s="501"/>
      <c r="AG7" s="501"/>
      <c r="AH7" s="501"/>
      <c r="AI7" s="501"/>
      <c r="AJ7" s="501"/>
      <c r="AK7" s="501"/>
      <c r="AL7" s="501"/>
      <c r="AM7" s="501"/>
      <c r="AN7" s="605"/>
      <c r="AO7" s="1"/>
      <c r="AP7" s="1"/>
      <c r="AQ7" s="1"/>
      <c r="AR7" s="1"/>
      <c r="AS7" s="1"/>
      <c r="AT7" s="1"/>
      <c r="AU7" s="1"/>
      <c r="AV7" s="1"/>
      <c r="AW7" s="1"/>
      <c r="AX7" s="1"/>
      <c r="AY7" s="1"/>
      <c r="AZ7" s="1"/>
      <c r="BA7" s="1"/>
      <c r="BB7" s="1"/>
    </row>
    <row r="8" spans="1:54" ht="27" customHeight="1" x14ac:dyDescent="0.25">
      <c r="A8" s="332" t="s">
        <v>9</v>
      </c>
      <c r="B8" s="335" t="s">
        <v>10</v>
      </c>
      <c r="C8" s="335"/>
      <c r="D8" s="335"/>
      <c r="E8" s="335"/>
      <c r="F8" s="332" t="s">
        <v>11</v>
      </c>
      <c r="G8" s="332" t="s">
        <v>12</v>
      </c>
      <c r="H8" s="332" t="s">
        <v>13</v>
      </c>
      <c r="I8" s="332" t="s">
        <v>14</v>
      </c>
      <c r="J8" s="332" t="s">
        <v>15</v>
      </c>
      <c r="K8" s="332" t="s">
        <v>16</v>
      </c>
      <c r="L8" s="332"/>
      <c r="M8" s="332" t="s">
        <v>17</v>
      </c>
      <c r="N8" s="332" t="s">
        <v>18</v>
      </c>
      <c r="O8" s="332" t="s">
        <v>19</v>
      </c>
      <c r="P8" s="499" t="s">
        <v>20</v>
      </c>
      <c r="Q8" s="499" t="s">
        <v>21</v>
      </c>
      <c r="R8" s="499" t="s">
        <v>22</v>
      </c>
      <c r="S8" s="499" t="s">
        <v>23</v>
      </c>
      <c r="T8" s="499" t="s">
        <v>24</v>
      </c>
      <c r="U8" s="499" t="s">
        <v>25</v>
      </c>
      <c r="V8" s="499" t="s">
        <v>26</v>
      </c>
      <c r="W8" s="499" t="s">
        <v>27</v>
      </c>
      <c r="X8" s="499" t="s">
        <v>28</v>
      </c>
      <c r="Y8" s="499" t="s">
        <v>29</v>
      </c>
      <c r="Z8" s="499" t="s">
        <v>30</v>
      </c>
      <c r="AA8" s="499" t="s">
        <v>31</v>
      </c>
      <c r="AB8" s="348" t="s">
        <v>306</v>
      </c>
      <c r="AC8" s="504" t="s">
        <v>20</v>
      </c>
      <c r="AD8" s="504" t="s">
        <v>21</v>
      </c>
      <c r="AE8" s="504" t="s">
        <v>22</v>
      </c>
      <c r="AF8" s="504" t="s">
        <v>23</v>
      </c>
      <c r="AG8" s="504" t="s">
        <v>24</v>
      </c>
      <c r="AH8" s="504" t="s">
        <v>25</v>
      </c>
      <c r="AI8" s="504" t="s">
        <v>26</v>
      </c>
      <c r="AJ8" s="504" t="s">
        <v>27</v>
      </c>
      <c r="AK8" s="504" t="s">
        <v>28</v>
      </c>
      <c r="AL8" s="504" t="s">
        <v>29</v>
      </c>
      <c r="AM8" s="504" t="s">
        <v>30</v>
      </c>
      <c r="AN8" s="504" t="s">
        <v>31</v>
      </c>
      <c r="AO8" s="1"/>
      <c r="AP8" s="1"/>
      <c r="AQ8" s="1"/>
      <c r="AR8" s="1"/>
      <c r="AS8" s="1"/>
      <c r="AT8" s="1"/>
      <c r="AU8" s="1"/>
      <c r="AV8" s="1"/>
      <c r="AW8" s="1"/>
      <c r="AX8" s="1"/>
      <c r="AY8" s="1"/>
      <c r="AZ8" s="1"/>
      <c r="BA8" s="1"/>
      <c r="BB8" s="1"/>
    </row>
    <row r="9" spans="1:54" ht="22.5" customHeight="1" x14ac:dyDescent="0.25">
      <c r="A9" s="332"/>
      <c r="B9" s="11">
        <v>1</v>
      </c>
      <c r="C9" s="11">
        <v>2</v>
      </c>
      <c r="D9" s="11">
        <v>3</v>
      </c>
      <c r="E9" s="11">
        <v>4</v>
      </c>
      <c r="F9" s="332"/>
      <c r="G9" s="332"/>
      <c r="H9" s="332"/>
      <c r="I9" s="332"/>
      <c r="J9" s="332"/>
      <c r="K9" s="11" t="s">
        <v>32</v>
      </c>
      <c r="L9" s="11" t="s">
        <v>33</v>
      </c>
      <c r="M9" s="332"/>
      <c r="N9" s="332"/>
      <c r="O9" s="332"/>
      <c r="P9" s="499"/>
      <c r="Q9" s="499"/>
      <c r="R9" s="499"/>
      <c r="S9" s="499"/>
      <c r="T9" s="499"/>
      <c r="U9" s="499"/>
      <c r="V9" s="499"/>
      <c r="W9" s="499"/>
      <c r="X9" s="499"/>
      <c r="Y9" s="499"/>
      <c r="Z9" s="499"/>
      <c r="AA9" s="499"/>
      <c r="AB9" s="349"/>
      <c r="AC9" s="504"/>
      <c r="AD9" s="504"/>
      <c r="AE9" s="504"/>
      <c r="AF9" s="504"/>
      <c r="AG9" s="504"/>
      <c r="AH9" s="504"/>
      <c r="AI9" s="504"/>
      <c r="AJ9" s="504"/>
      <c r="AK9" s="504"/>
      <c r="AL9" s="504"/>
      <c r="AM9" s="504"/>
      <c r="AN9" s="504"/>
      <c r="AO9" s="1"/>
      <c r="AP9" s="1"/>
      <c r="AQ9" s="1"/>
      <c r="AR9" s="1"/>
      <c r="AS9" s="1"/>
      <c r="AT9" s="1"/>
      <c r="AU9" s="1"/>
      <c r="AV9" s="1"/>
      <c r="AW9" s="1"/>
      <c r="AX9" s="1"/>
      <c r="AY9" s="1"/>
      <c r="AZ9" s="1"/>
      <c r="BA9" s="1"/>
      <c r="BB9" s="1"/>
    </row>
    <row r="10" spans="1:54" s="18" customFormat="1" ht="101.25" customHeight="1" x14ac:dyDescent="0.25">
      <c r="A10" s="12">
        <v>1</v>
      </c>
      <c r="B10" s="12" t="s">
        <v>75</v>
      </c>
      <c r="C10" s="12"/>
      <c r="D10" s="12"/>
      <c r="E10" s="12"/>
      <c r="F10" s="278" t="s">
        <v>543</v>
      </c>
      <c r="G10" s="279" t="s">
        <v>544</v>
      </c>
      <c r="H10" s="280" t="s">
        <v>545</v>
      </c>
      <c r="I10" s="279" t="s">
        <v>546</v>
      </c>
      <c r="J10" s="281">
        <v>1</v>
      </c>
      <c r="K10" s="282" t="s">
        <v>547</v>
      </c>
      <c r="L10" s="282" t="s">
        <v>548</v>
      </c>
      <c r="M10" s="282" t="s">
        <v>41</v>
      </c>
      <c r="N10" s="282" t="s">
        <v>549</v>
      </c>
      <c r="O10" s="12" t="s">
        <v>550</v>
      </c>
      <c r="P10" s="16" t="s">
        <v>551</v>
      </c>
      <c r="Q10" s="16" t="s">
        <v>551</v>
      </c>
      <c r="R10" s="16" t="s">
        <v>551</v>
      </c>
      <c r="S10" s="16" t="s">
        <v>551</v>
      </c>
      <c r="T10" s="16" t="s">
        <v>551</v>
      </c>
      <c r="U10" s="17">
        <f>138/392</f>
        <v>0.35204081632653061</v>
      </c>
      <c r="V10" s="16" t="s">
        <v>551</v>
      </c>
      <c r="W10" s="16" t="s">
        <v>551</v>
      </c>
      <c r="X10" s="16" t="s">
        <v>551</v>
      </c>
      <c r="Y10" s="16" t="s">
        <v>551</v>
      </c>
      <c r="Z10" s="16" t="s">
        <v>551</v>
      </c>
      <c r="AA10" s="17"/>
      <c r="AB10" s="276"/>
      <c r="AC10" s="16" t="s">
        <v>551</v>
      </c>
      <c r="AD10" s="16" t="s">
        <v>551</v>
      </c>
      <c r="AE10" s="16" t="s">
        <v>551</v>
      </c>
      <c r="AF10" s="16" t="s">
        <v>551</v>
      </c>
      <c r="AG10" s="16" t="s">
        <v>551</v>
      </c>
      <c r="AH10" s="17" t="s">
        <v>552</v>
      </c>
      <c r="AI10" s="16" t="s">
        <v>551</v>
      </c>
      <c r="AJ10" s="16" t="s">
        <v>551</v>
      </c>
      <c r="AK10" s="16" t="s">
        <v>551</v>
      </c>
      <c r="AL10" s="16" t="s">
        <v>551</v>
      </c>
      <c r="AM10" s="16" t="s">
        <v>551</v>
      </c>
      <c r="AN10" s="12"/>
      <c r="AO10" s="277"/>
      <c r="AP10" s="277"/>
      <c r="AQ10" s="277"/>
      <c r="AR10" s="277"/>
      <c r="AS10" s="277"/>
      <c r="AT10" s="277"/>
      <c r="AU10" s="277"/>
      <c r="AV10" s="277"/>
      <c r="AW10" s="277"/>
      <c r="AX10" s="277"/>
      <c r="AY10" s="277"/>
      <c r="AZ10" s="277"/>
      <c r="BA10" s="277"/>
      <c r="BB10" s="277"/>
    </row>
    <row r="11" spans="1:54" s="22" customFormat="1" ht="12.75" customHeight="1" x14ac:dyDescent="0.2">
      <c r="A11" s="347" t="s">
        <v>68</v>
      </c>
      <c r="B11" s="347"/>
      <c r="C11" s="347"/>
      <c r="D11" s="347"/>
      <c r="E11" s="347"/>
      <c r="F11" s="347"/>
      <c r="G11" s="347"/>
      <c r="H11" s="347"/>
      <c r="I11" s="347"/>
      <c r="J11" s="347"/>
      <c r="K11" s="347"/>
      <c r="L11" s="347"/>
      <c r="M11" s="347"/>
      <c r="N11" s="347"/>
      <c r="O11" s="347"/>
      <c r="P11" s="347"/>
      <c r="Q11" s="347"/>
      <c r="R11" s="347"/>
      <c r="S11" s="347"/>
      <c r="T11" s="347"/>
      <c r="U11" s="347"/>
      <c r="V11" s="347"/>
      <c r="W11" s="347"/>
      <c r="X11" s="347"/>
      <c r="Y11" s="347"/>
      <c r="Z11" s="347"/>
      <c r="AA11" s="347"/>
      <c r="AB11" s="347"/>
      <c r="AC11" s="347"/>
      <c r="AD11" s="347"/>
      <c r="AE11" s="347"/>
      <c r="AF11" s="347"/>
      <c r="AG11" s="347"/>
      <c r="AH11" s="347"/>
      <c r="AI11" s="347"/>
      <c r="AJ11" s="347"/>
      <c r="AK11" s="347"/>
      <c r="AL11" s="347"/>
      <c r="AM11" s="347"/>
      <c r="AN11" s="347"/>
      <c r="AO11" s="1"/>
      <c r="AP11" s="1"/>
      <c r="AR11" s="1"/>
      <c r="AS11" s="1"/>
      <c r="AT11" s="1"/>
      <c r="AU11" s="1"/>
      <c r="AV11" s="1"/>
      <c r="AW11" s="1"/>
      <c r="AX11" s="1"/>
      <c r="AY11" s="1"/>
      <c r="AZ11" s="1"/>
      <c r="BA11" s="1"/>
      <c r="BB11" s="1"/>
    </row>
    <row r="12" spans="1:54" s="1" customFormat="1" ht="12.75" x14ac:dyDescent="0.2">
      <c r="A12" s="615" t="s">
        <v>553</v>
      </c>
      <c r="B12" s="616"/>
      <c r="C12" s="616"/>
      <c r="D12" s="616"/>
      <c r="E12" s="616"/>
      <c r="F12" s="616"/>
      <c r="G12" s="616"/>
      <c r="H12" s="616"/>
      <c r="I12" s="616"/>
      <c r="J12" s="616"/>
      <c r="K12" s="616"/>
      <c r="L12" s="616"/>
      <c r="M12" s="616"/>
      <c r="N12" s="616"/>
      <c r="O12" s="616"/>
      <c r="P12" s="616"/>
      <c r="Q12" s="616"/>
      <c r="R12" s="616"/>
      <c r="S12" s="616"/>
      <c r="T12" s="616"/>
      <c r="U12" s="616"/>
      <c r="V12" s="616"/>
      <c r="W12" s="616"/>
      <c r="X12" s="616"/>
      <c r="Y12" s="616"/>
      <c r="Z12" s="616"/>
      <c r="AA12" s="616"/>
      <c r="AB12" s="616"/>
      <c r="AC12" s="616"/>
      <c r="AD12" s="616"/>
      <c r="AE12" s="616"/>
      <c r="AF12" s="616"/>
      <c r="AG12" s="616"/>
      <c r="AH12" s="616"/>
      <c r="AI12" s="616"/>
      <c r="AJ12" s="616"/>
      <c r="AK12" s="616"/>
      <c r="AL12" s="616"/>
      <c r="AM12" s="616"/>
      <c r="AN12" s="617"/>
    </row>
    <row r="13" spans="1:54" s="1" customFormat="1" ht="12.75" x14ac:dyDescent="0.2">
      <c r="A13" s="618"/>
      <c r="B13" s="619"/>
      <c r="C13" s="619"/>
      <c r="D13" s="619"/>
      <c r="E13" s="619"/>
      <c r="F13" s="619"/>
      <c r="G13" s="619"/>
      <c r="H13" s="619"/>
      <c r="I13" s="619"/>
      <c r="J13" s="619"/>
      <c r="K13" s="619"/>
      <c r="L13" s="619"/>
      <c r="M13" s="619"/>
      <c r="N13" s="619"/>
      <c r="O13" s="619"/>
      <c r="P13" s="619"/>
      <c r="Q13" s="619"/>
      <c r="R13" s="619"/>
      <c r="S13" s="619"/>
      <c r="T13" s="619"/>
      <c r="U13" s="619"/>
      <c r="V13" s="619"/>
      <c r="W13" s="619"/>
      <c r="X13" s="619"/>
      <c r="Y13" s="619"/>
      <c r="Z13" s="619"/>
      <c r="AA13" s="619"/>
      <c r="AB13" s="619"/>
      <c r="AC13" s="619"/>
      <c r="AD13" s="619"/>
      <c r="AE13" s="619"/>
      <c r="AF13" s="619"/>
      <c r="AG13" s="619"/>
      <c r="AH13" s="619"/>
      <c r="AI13" s="619"/>
      <c r="AJ13" s="619"/>
      <c r="AK13" s="619"/>
      <c r="AL13" s="619"/>
      <c r="AM13" s="619"/>
      <c r="AN13" s="620"/>
    </row>
    <row r="14" spans="1:54" s="1" customFormat="1" ht="12.75" hidden="1" x14ac:dyDescent="0.2">
      <c r="A14" s="618"/>
      <c r="B14" s="619"/>
      <c r="C14" s="619"/>
      <c r="D14" s="619"/>
      <c r="E14" s="619"/>
      <c r="F14" s="619"/>
      <c r="G14" s="619"/>
      <c r="H14" s="619"/>
      <c r="I14" s="619"/>
      <c r="J14" s="619"/>
      <c r="K14" s="619"/>
      <c r="L14" s="619"/>
      <c r="M14" s="619"/>
      <c r="N14" s="619"/>
      <c r="O14" s="619"/>
      <c r="P14" s="619"/>
      <c r="Q14" s="619"/>
      <c r="R14" s="619"/>
      <c r="S14" s="619"/>
      <c r="T14" s="619"/>
      <c r="U14" s="619"/>
      <c r="V14" s="619"/>
      <c r="W14" s="619"/>
      <c r="X14" s="619"/>
      <c r="Y14" s="619"/>
      <c r="Z14" s="619"/>
      <c r="AA14" s="619"/>
      <c r="AB14" s="619"/>
      <c r="AC14" s="619"/>
      <c r="AD14" s="619"/>
      <c r="AE14" s="619"/>
      <c r="AF14" s="619"/>
      <c r="AG14" s="619"/>
      <c r="AH14" s="619"/>
      <c r="AI14" s="619"/>
      <c r="AJ14" s="619"/>
      <c r="AK14" s="619"/>
      <c r="AL14" s="619"/>
      <c r="AM14" s="619"/>
      <c r="AN14" s="620"/>
    </row>
    <row r="15" spans="1:54" s="1" customFormat="1" ht="12.75" hidden="1" x14ac:dyDescent="0.2">
      <c r="A15" s="618"/>
      <c r="B15" s="619"/>
      <c r="C15" s="619"/>
      <c r="D15" s="619"/>
      <c r="E15" s="619"/>
      <c r="F15" s="619"/>
      <c r="G15" s="619"/>
      <c r="H15" s="619"/>
      <c r="I15" s="619"/>
      <c r="J15" s="619"/>
      <c r="K15" s="619"/>
      <c r="L15" s="619"/>
      <c r="M15" s="619"/>
      <c r="N15" s="619"/>
      <c r="O15" s="619"/>
      <c r="P15" s="619"/>
      <c r="Q15" s="619"/>
      <c r="R15" s="619"/>
      <c r="S15" s="619"/>
      <c r="T15" s="619"/>
      <c r="U15" s="619"/>
      <c r="V15" s="619"/>
      <c r="W15" s="619"/>
      <c r="X15" s="619"/>
      <c r="Y15" s="619"/>
      <c r="Z15" s="619"/>
      <c r="AA15" s="619"/>
      <c r="AB15" s="619"/>
      <c r="AC15" s="619"/>
      <c r="AD15" s="619"/>
      <c r="AE15" s="619"/>
      <c r="AF15" s="619"/>
      <c r="AG15" s="619"/>
      <c r="AH15" s="619"/>
      <c r="AI15" s="619"/>
      <c r="AJ15" s="619"/>
      <c r="AK15" s="619"/>
      <c r="AL15" s="619"/>
      <c r="AM15" s="619"/>
      <c r="AN15" s="620"/>
    </row>
    <row r="16" spans="1:54" s="1" customFormat="1" ht="12.75" hidden="1" x14ac:dyDescent="0.2">
      <c r="A16" s="618"/>
      <c r="B16" s="619"/>
      <c r="C16" s="619"/>
      <c r="D16" s="619"/>
      <c r="E16" s="619"/>
      <c r="F16" s="619"/>
      <c r="G16" s="619"/>
      <c r="H16" s="619"/>
      <c r="I16" s="619"/>
      <c r="J16" s="619"/>
      <c r="K16" s="619"/>
      <c r="L16" s="619"/>
      <c r="M16" s="619"/>
      <c r="N16" s="619"/>
      <c r="O16" s="619"/>
      <c r="P16" s="619"/>
      <c r="Q16" s="619"/>
      <c r="R16" s="619"/>
      <c r="S16" s="619"/>
      <c r="T16" s="619"/>
      <c r="U16" s="619"/>
      <c r="V16" s="619"/>
      <c r="W16" s="619"/>
      <c r="X16" s="619"/>
      <c r="Y16" s="619"/>
      <c r="Z16" s="619"/>
      <c r="AA16" s="619"/>
      <c r="AB16" s="619"/>
      <c r="AC16" s="619"/>
      <c r="AD16" s="619"/>
      <c r="AE16" s="619"/>
      <c r="AF16" s="619"/>
      <c r="AG16" s="619"/>
      <c r="AH16" s="619"/>
      <c r="AI16" s="619"/>
      <c r="AJ16" s="619"/>
      <c r="AK16" s="619"/>
      <c r="AL16" s="619"/>
      <c r="AM16" s="619"/>
      <c r="AN16" s="620"/>
    </row>
    <row r="17" spans="1:54" s="1" customFormat="1" ht="9" hidden="1" customHeight="1" x14ac:dyDescent="0.2">
      <c r="A17" s="618"/>
      <c r="B17" s="619"/>
      <c r="C17" s="619"/>
      <c r="D17" s="619"/>
      <c r="E17" s="619"/>
      <c r="F17" s="619"/>
      <c r="G17" s="619"/>
      <c r="H17" s="619"/>
      <c r="I17" s="619"/>
      <c r="J17" s="619"/>
      <c r="K17" s="619"/>
      <c r="L17" s="619"/>
      <c r="M17" s="619"/>
      <c r="N17" s="619"/>
      <c r="O17" s="619"/>
      <c r="P17" s="619"/>
      <c r="Q17" s="619"/>
      <c r="R17" s="619"/>
      <c r="S17" s="619"/>
      <c r="T17" s="619"/>
      <c r="U17" s="619"/>
      <c r="V17" s="619"/>
      <c r="W17" s="619"/>
      <c r="X17" s="619"/>
      <c r="Y17" s="619"/>
      <c r="Z17" s="619"/>
      <c r="AA17" s="619"/>
      <c r="AB17" s="619"/>
      <c r="AC17" s="619"/>
      <c r="AD17" s="619"/>
      <c r="AE17" s="619"/>
      <c r="AF17" s="619"/>
      <c r="AG17" s="619"/>
      <c r="AH17" s="619"/>
      <c r="AI17" s="619"/>
      <c r="AJ17" s="619"/>
      <c r="AK17" s="619"/>
      <c r="AL17" s="619"/>
      <c r="AM17" s="619"/>
      <c r="AN17" s="620"/>
    </row>
    <row r="18" spans="1:54" s="23" customFormat="1" ht="17.25" hidden="1" customHeight="1" x14ac:dyDescent="0.2">
      <c r="A18" s="618"/>
      <c r="B18" s="619"/>
      <c r="C18" s="619"/>
      <c r="D18" s="619"/>
      <c r="E18" s="619"/>
      <c r="F18" s="619"/>
      <c r="G18" s="619"/>
      <c r="H18" s="619"/>
      <c r="I18" s="619"/>
      <c r="J18" s="619"/>
      <c r="K18" s="619"/>
      <c r="L18" s="619"/>
      <c r="M18" s="619"/>
      <c r="N18" s="619"/>
      <c r="O18" s="619"/>
      <c r="P18" s="619"/>
      <c r="Q18" s="619"/>
      <c r="R18" s="619"/>
      <c r="S18" s="619"/>
      <c r="T18" s="619"/>
      <c r="U18" s="619"/>
      <c r="V18" s="619"/>
      <c r="W18" s="619"/>
      <c r="X18" s="619"/>
      <c r="Y18" s="619"/>
      <c r="Z18" s="619"/>
      <c r="AA18" s="619"/>
      <c r="AB18" s="619"/>
      <c r="AC18" s="619"/>
      <c r="AD18" s="619"/>
      <c r="AE18" s="619"/>
      <c r="AF18" s="619"/>
      <c r="AG18" s="619"/>
      <c r="AH18" s="619"/>
      <c r="AI18" s="619"/>
      <c r="AJ18" s="619"/>
      <c r="AK18" s="619"/>
      <c r="AL18" s="619"/>
      <c r="AM18" s="619"/>
      <c r="AN18" s="620"/>
      <c r="AO18" s="1"/>
      <c r="AP18" s="1"/>
      <c r="AQ18" s="1"/>
      <c r="AR18" s="1"/>
      <c r="AS18" s="1"/>
      <c r="AT18" s="1"/>
      <c r="AU18" s="1"/>
      <c r="AV18" s="1"/>
      <c r="AW18" s="1"/>
      <c r="AX18" s="1"/>
      <c r="AY18" s="1"/>
      <c r="AZ18" s="1"/>
      <c r="BA18" s="1"/>
      <c r="BB18" s="1"/>
    </row>
    <row r="19" spans="1:54" ht="12.75" hidden="1" customHeight="1" x14ac:dyDescent="0.25">
      <c r="A19" s="621"/>
      <c r="B19" s="622"/>
      <c r="C19" s="622"/>
      <c r="D19" s="622"/>
      <c r="E19" s="622"/>
      <c r="F19" s="622"/>
      <c r="G19" s="622"/>
      <c r="H19" s="622"/>
      <c r="I19" s="622"/>
      <c r="J19" s="622"/>
      <c r="K19" s="622"/>
      <c r="L19" s="622"/>
      <c r="M19" s="622"/>
      <c r="N19" s="622"/>
      <c r="O19" s="622"/>
      <c r="P19" s="622"/>
      <c r="Q19" s="622"/>
      <c r="R19" s="622"/>
      <c r="S19" s="622"/>
      <c r="T19" s="622"/>
      <c r="U19" s="622"/>
      <c r="V19" s="622"/>
      <c r="W19" s="622"/>
      <c r="X19" s="622"/>
      <c r="Y19" s="622"/>
      <c r="Z19" s="622"/>
      <c r="AA19" s="622"/>
      <c r="AB19" s="622"/>
      <c r="AC19" s="622"/>
      <c r="AD19" s="622"/>
      <c r="AE19" s="622"/>
      <c r="AF19" s="622"/>
      <c r="AG19" s="622"/>
      <c r="AH19" s="622"/>
      <c r="AI19" s="622"/>
      <c r="AJ19" s="622"/>
      <c r="AK19" s="622"/>
      <c r="AL19" s="622"/>
      <c r="AM19" s="622"/>
      <c r="AN19" s="623"/>
      <c r="AO19" s="1"/>
      <c r="AP19" s="1"/>
      <c r="AQ19" s="1"/>
      <c r="AR19" s="1"/>
      <c r="AS19" s="1"/>
      <c r="AT19" s="1"/>
      <c r="AU19" s="1"/>
      <c r="AV19" s="1"/>
      <c r="AW19" s="1"/>
      <c r="AX19" s="1"/>
      <c r="AY19" s="1"/>
      <c r="AZ19" s="1"/>
      <c r="BA19" s="1"/>
      <c r="BB19" s="1"/>
    </row>
    <row r="20" spans="1:54" x14ac:dyDescent="0.2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1"/>
      <c r="AP20" s="1"/>
      <c r="AQ20" s="1"/>
      <c r="AR20" s="1"/>
      <c r="AS20" s="1"/>
      <c r="AT20" s="1"/>
      <c r="AU20" s="1"/>
      <c r="AV20" s="1"/>
      <c r="AW20" s="1"/>
      <c r="AX20" s="1"/>
      <c r="AY20" s="1"/>
      <c r="AZ20" s="1"/>
      <c r="BA20" s="1"/>
      <c r="BB20" s="1"/>
    </row>
  </sheetData>
  <mergeCells count="47">
    <mergeCell ref="A12:AN19"/>
    <mergeCell ref="AJ8:AJ9"/>
    <mergeCell ref="AK8:AK9"/>
    <mergeCell ref="AL8:AL9"/>
    <mergeCell ref="AM8:AM9"/>
    <mergeCell ref="AN8:AN9"/>
    <mergeCell ref="A11:AN11"/>
    <mergeCell ref="AD8:AD9"/>
    <mergeCell ref="AE8:AE9"/>
    <mergeCell ref="AF8:AF9"/>
    <mergeCell ref="AG8:AG9"/>
    <mergeCell ref="AH8:AH9"/>
    <mergeCell ref="AI8:AI9"/>
    <mergeCell ref="X8:X9"/>
    <mergeCell ref="Y8:Y9"/>
    <mergeCell ref="Z8:Z9"/>
    <mergeCell ref="AA8:AA9"/>
    <mergeCell ref="AB8:AB9"/>
    <mergeCell ref="AC8:AC9"/>
    <mergeCell ref="R8:R9"/>
    <mergeCell ref="S8:S9"/>
    <mergeCell ref="T8:T9"/>
    <mergeCell ref="U8:U9"/>
    <mergeCell ref="V8:V9"/>
    <mergeCell ref="W8:W9"/>
    <mergeCell ref="Q8:Q9"/>
    <mergeCell ref="A7:O7"/>
    <mergeCell ref="P7:AA7"/>
    <mergeCell ref="AB7:AN7"/>
    <mergeCell ref="A8:A9"/>
    <mergeCell ref="B8:E8"/>
    <mergeCell ref="F8:F9"/>
    <mergeCell ref="G8:G9"/>
    <mergeCell ref="H8:H9"/>
    <mergeCell ref="I8:I9"/>
    <mergeCell ref="J8:J9"/>
    <mergeCell ref="K8:L8"/>
    <mergeCell ref="M8:M9"/>
    <mergeCell ref="N8:N9"/>
    <mergeCell ref="O8:O9"/>
    <mergeCell ref="P8:P9"/>
    <mergeCell ref="A1:AN2"/>
    <mergeCell ref="A5:L5"/>
    <mergeCell ref="M5:AD5"/>
    <mergeCell ref="AE5:AN6"/>
    <mergeCell ref="A6:L6"/>
    <mergeCell ref="M6:AD6"/>
  </mergeCells>
  <pageMargins left="0.70866141732283472" right="0.70866141732283472" top="0.74803149606299213" bottom="0.74803149606299213" header="0.31496062992125984" footer="0.31496062992125984"/>
  <pageSetup paperSize="5" scale="90" orientation="landscape" horizontalDpi="300" verticalDpi="300" r:id="rId1"/>
  <headerFooter>
    <oddFooter xml:space="preserve">&amp;L&amp;"Arial,Normal"&amp;8FR.PS.008&amp;C&amp;"Arial,Normal"&amp;8                                                                                                            &amp;R&amp;"Arial,Normal"&amp;8Versión 05_30/08/2017                                                       </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1"/>
  <sheetViews>
    <sheetView zoomScale="80" zoomScaleNormal="80" zoomScalePageLayoutView="40" workbookViewId="0">
      <selection activeCell="G7" sqref="G7"/>
    </sheetView>
  </sheetViews>
  <sheetFormatPr baseColWidth="10" defaultColWidth="6.7109375" defaultRowHeight="12.75" x14ac:dyDescent="0.2"/>
  <cols>
    <col min="1" max="1" width="3.7109375" style="2" customWidth="1"/>
    <col min="2" max="2" width="5" style="2" customWidth="1"/>
    <col min="3" max="5" width="4.7109375" style="2" customWidth="1"/>
    <col min="6" max="6" width="14.5703125" style="2" customWidth="1"/>
    <col min="7" max="7" width="24.7109375" style="2" customWidth="1"/>
    <col min="8" max="8" width="15.7109375" style="2" customWidth="1"/>
    <col min="9" max="9" width="13.7109375" style="2" customWidth="1"/>
    <col min="10" max="11" width="6.140625" style="2" customWidth="1"/>
    <col min="12" max="12" width="7.7109375" style="2" customWidth="1"/>
    <col min="13" max="13" width="9.5703125" style="2" customWidth="1"/>
    <col min="14" max="14" width="21.42578125" style="2" customWidth="1"/>
    <col min="15" max="15" width="15.42578125" style="2" customWidth="1"/>
    <col min="16" max="27" width="6.7109375" style="2"/>
    <col min="28" max="28" width="9.7109375" style="2" customWidth="1"/>
    <col min="29" max="39" width="6.7109375" style="2"/>
    <col min="40" max="40" width="5.7109375" style="2" bestFit="1" customWidth="1"/>
    <col min="41" max="256" width="6.7109375" style="1"/>
    <col min="257" max="257" width="3.7109375" style="1" customWidth="1"/>
    <col min="258" max="258" width="5" style="1" customWidth="1"/>
    <col min="259" max="261" width="4.7109375" style="1" customWidth="1"/>
    <col min="262" max="262" width="14.5703125" style="1" customWidth="1"/>
    <col min="263" max="263" width="24.7109375" style="1" customWidth="1"/>
    <col min="264" max="264" width="15.7109375" style="1" customWidth="1"/>
    <col min="265" max="265" width="13.7109375" style="1" customWidth="1"/>
    <col min="266" max="267" width="6.140625" style="1" customWidth="1"/>
    <col min="268" max="268" width="7.7109375" style="1" customWidth="1"/>
    <col min="269" max="269" width="9.5703125" style="1" customWidth="1"/>
    <col min="270" max="270" width="21.42578125" style="1" customWidth="1"/>
    <col min="271" max="271" width="15.42578125" style="1" customWidth="1"/>
    <col min="272" max="283" width="6.7109375" style="1"/>
    <col min="284" max="284" width="9.7109375" style="1" customWidth="1"/>
    <col min="285" max="295" width="6.7109375" style="1"/>
    <col min="296" max="296" width="5.7109375" style="1" bestFit="1" customWidth="1"/>
    <col min="297" max="512" width="6.7109375" style="1"/>
    <col min="513" max="513" width="3.7109375" style="1" customWidth="1"/>
    <col min="514" max="514" width="5" style="1" customWidth="1"/>
    <col min="515" max="517" width="4.7109375" style="1" customWidth="1"/>
    <col min="518" max="518" width="14.5703125" style="1" customWidth="1"/>
    <col min="519" max="519" width="24.7109375" style="1" customWidth="1"/>
    <col min="520" max="520" width="15.7109375" style="1" customWidth="1"/>
    <col min="521" max="521" width="13.7109375" style="1" customWidth="1"/>
    <col min="522" max="523" width="6.140625" style="1" customWidth="1"/>
    <col min="524" max="524" width="7.7109375" style="1" customWidth="1"/>
    <col min="525" max="525" width="9.5703125" style="1" customWidth="1"/>
    <col min="526" max="526" width="21.42578125" style="1" customWidth="1"/>
    <col min="527" max="527" width="15.42578125" style="1" customWidth="1"/>
    <col min="528" max="539" width="6.7109375" style="1"/>
    <col min="540" max="540" width="9.7109375" style="1" customWidth="1"/>
    <col min="541" max="551" width="6.7109375" style="1"/>
    <col min="552" max="552" width="5.7109375" style="1" bestFit="1" customWidth="1"/>
    <col min="553" max="768" width="6.7109375" style="1"/>
    <col min="769" max="769" width="3.7109375" style="1" customWidth="1"/>
    <col min="770" max="770" width="5" style="1" customWidth="1"/>
    <col min="771" max="773" width="4.7109375" style="1" customWidth="1"/>
    <col min="774" max="774" width="14.5703125" style="1" customWidth="1"/>
    <col min="775" max="775" width="24.7109375" style="1" customWidth="1"/>
    <col min="776" max="776" width="15.7109375" style="1" customWidth="1"/>
    <col min="777" max="777" width="13.7109375" style="1" customWidth="1"/>
    <col min="778" max="779" width="6.140625" style="1" customWidth="1"/>
    <col min="780" max="780" width="7.7109375" style="1" customWidth="1"/>
    <col min="781" max="781" width="9.5703125" style="1" customWidth="1"/>
    <col min="782" max="782" width="21.42578125" style="1" customWidth="1"/>
    <col min="783" max="783" width="15.42578125" style="1" customWidth="1"/>
    <col min="784" max="795" width="6.7109375" style="1"/>
    <col min="796" max="796" width="9.7109375" style="1" customWidth="1"/>
    <col min="797" max="807" width="6.7109375" style="1"/>
    <col min="808" max="808" width="5.7109375" style="1" bestFit="1" customWidth="1"/>
    <col min="809" max="1024" width="6.7109375" style="1"/>
    <col min="1025" max="1025" width="3.7109375" style="1" customWidth="1"/>
    <col min="1026" max="1026" width="5" style="1" customWidth="1"/>
    <col min="1027" max="1029" width="4.7109375" style="1" customWidth="1"/>
    <col min="1030" max="1030" width="14.5703125" style="1" customWidth="1"/>
    <col min="1031" max="1031" width="24.7109375" style="1" customWidth="1"/>
    <col min="1032" max="1032" width="15.7109375" style="1" customWidth="1"/>
    <col min="1033" max="1033" width="13.7109375" style="1" customWidth="1"/>
    <col min="1034" max="1035" width="6.140625" style="1" customWidth="1"/>
    <col min="1036" max="1036" width="7.7109375" style="1" customWidth="1"/>
    <col min="1037" max="1037" width="9.5703125" style="1" customWidth="1"/>
    <col min="1038" max="1038" width="21.42578125" style="1" customWidth="1"/>
    <col min="1039" max="1039" width="15.42578125" style="1" customWidth="1"/>
    <col min="1040" max="1051" width="6.7109375" style="1"/>
    <col min="1052" max="1052" width="9.7109375" style="1" customWidth="1"/>
    <col min="1053" max="1063" width="6.7109375" style="1"/>
    <col min="1064" max="1064" width="5.7109375" style="1" bestFit="1" customWidth="1"/>
    <col min="1065" max="1280" width="6.7109375" style="1"/>
    <col min="1281" max="1281" width="3.7109375" style="1" customWidth="1"/>
    <col min="1282" max="1282" width="5" style="1" customWidth="1"/>
    <col min="1283" max="1285" width="4.7109375" style="1" customWidth="1"/>
    <col min="1286" max="1286" width="14.5703125" style="1" customWidth="1"/>
    <col min="1287" max="1287" width="24.7109375" style="1" customWidth="1"/>
    <col min="1288" max="1288" width="15.7109375" style="1" customWidth="1"/>
    <col min="1289" max="1289" width="13.7109375" style="1" customWidth="1"/>
    <col min="1290" max="1291" width="6.140625" style="1" customWidth="1"/>
    <col min="1292" max="1292" width="7.7109375" style="1" customWidth="1"/>
    <col min="1293" max="1293" width="9.5703125" style="1" customWidth="1"/>
    <col min="1294" max="1294" width="21.42578125" style="1" customWidth="1"/>
    <col min="1295" max="1295" width="15.42578125" style="1" customWidth="1"/>
    <col min="1296" max="1307" width="6.7109375" style="1"/>
    <col min="1308" max="1308" width="9.7109375" style="1" customWidth="1"/>
    <col min="1309" max="1319" width="6.7109375" style="1"/>
    <col min="1320" max="1320" width="5.7109375" style="1" bestFit="1" customWidth="1"/>
    <col min="1321" max="1536" width="6.7109375" style="1"/>
    <col min="1537" max="1537" width="3.7109375" style="1" customWidth="1"/>
    <col min="1538" max="1538" width="5" style="1" customWidth="1"/>
    <col min="1539" max="1541" width="4.7109375" style="1" customWidth="1"/>
    <col min="1542" max="1542" width="14.5703125" style="1" customWidth="1"/>
    <col min="1543" max="1543" width="24.7109375" style="1" customWidth="1"/>
    <col min="1544" max="1544" width="15.7109375" style="1" customWidth="1"/>
    <col min="1545" max="1545" width="13.7109375" style="1" customWidth="1"/>
    <col min="1546" max="1547" width="6.140625" style="1" customWidth="1"/>
    <col min="1548" max="1548" width="7.7109375" style="1" customWidth="1"/>
    <col min="1549" max="1549" width="9.5703125" style="1" customWidth="1"/>
    <col min="1550" max="1550" width="21.42578125" style="1" customWidth="1"/>
    <col min="1551" max="1551" width="15.42578125" style="1" customWidth="1"/>
    <col min="1552" max="1563" width="6.7109375" style="1"/>
    <col min="1564" max="1564" width="9.7109375" style="1" customWidth="1"/>
    <col min="1565" max="1575" width="6.7109375" style="1"/>
    <col min="1576" max="1576" width="5.7109375" style="1" bestFit="1" customWidth="1"/>
    <col min="1577" max="1792" width="6.7109375" style="1"/>
    <col min="1793" max="1793" width="3.7109375" style="1" customWidth="1"/>
    <col min="1794" max="1794" width="5" style="1" customWidth="1"/>
    <col min="1795" max="1797" width="4.7109375" style="1" customWidth="1"/>
    <col min="1798" max="1798" width="14.5703125" style="1" customWidth="1"/>
    <col min="1799" max="1799" width="24.7109375" style="1" customWidth="1"/>
    <col min="1800" max="1800" width="15.7109375" style="1" customWidth="1"/>
    <col min="1801" max="1801" width="13.7109375" style="1" customWidth="1"/>
    <col min="1802" max="1803" width="6.140625" style="1" customWidth="1"/>
    <col min="1804" max="1804" width="7.7109375" style="1" customWidth="1"/>
    <col min="1805" max="1805" width="9.5703125" style="1" customWidth="1"/>
    <col min="1806" max="1806" width="21.42578125" style="1" customWidth="1"/>
    <col min="1807" max="1807" width="15.42578125" style="1" customWidth="1"/>
    <col min="1808" max="1819" width="6.7109375" style="1"/>
    <col min="1820" max="1820" width="9.7109375" style="1" customWidth="1"/>
    <col min="1821" max="1831" width="6.7109375" style="1"/>
    <col min="1832" max="1832" width="5.7109375" style="1" bestFit="1" customWidth="1"/>
    <col min="1833" max="2048" width="6.7109375" style="1"/>
    <col min="2049" max="2049" width="3.7109375" style="1" customWidth="1"/>
    <col min="2050" max="2050" width="5" style="1" customWidth="1"/>
    <col min="2051" max="2053" width="4.7109375" style="1" customWidth="1"/>
    <col min="2054" max="2054" width="14.5703125" style="1" customWidth="1"/>
    <col min="2055" max="2055" width="24.7109375" style="1" customWidth="1"/>
    <col min="2056" max="2056" width="15.7109375" style="1" customWidth="1"/>
    <col min="2057" max="2057" width="13.7109375" style="1" customWidth="1"/>
    <col min="2058" max="2059" width="6.140625" style="1" customWidth="1"/>
    <col min="2060" max="2060" width="7.7109375" style="1" customWidth="1"/>
    <col min="2061" max="2061" width="9.5703125" style="1" customWidth="1"/>
    <col min="2062" max="2062" width="21.42578125" style="1" customWidth="1"/>
    <col min="2063" max="2063" width="15.42578125" style="1" customWidth="1"/>
    <col min="2064" max="2075" width="6.7109375" style="1"/>
    <col min="2076" max="2076" width="9.7109375" style="1" customWidth="1"/>
    <col min="2077" max="2087" width="6.7109375" style="1"/>
    <col min="2088" max="2088" width="5.7109375" style="1" bestFit="1" customWidth="1"/>
    <col min="2089" max="2304" width="6.7109375" style="1"/>
    <col min="2305" max="2305" width="3.7109375" style="1" customWidth="1"/>
    <col min="2306" max="2306" width="5" style="1" customWidth="1"/>
    <col min="2307" max="2309" width="4.7109375" style="1" customWidth="1"/>
    <col min="2310" max="2310" width="14.5703125" style="1" customWidth="1"/>
    <col min="2311" max="2311" width="24.7109375" style="1" customWidth="1"/>
    <col min="2312" max="2312" width="15.7109375" style="1" customWidth="1"/>
    <col min="2313" max="2313" width="13.7109375" style="1" customWidth="1"/>
    <col min="2314" max="2315" width="6.140625" style="1" customWidth="1"/>
    <col min="2316" max="2316" width="7.7109375" style="1" customWidth="1"/>
    <col min="2317" max="2317" width="9.5703125" style="1" customWidth="1"/>
    <col min="2318" max="2318" width="21.42578125" style="1" customWidth="1"/>
    <col min="2319" max="2319" width="15.42578125" style="1" customWidth="1"/>
    <col min="2320" max="2331" width="6.7109375" style="1"/>
    <col min="2332" max="2332" width="9.7109375" style="1" customWidth="1"/>
    <col min="2333" max="2343" width="6.7109375" style="1"/>
    <col min="2344" max="2344" width="5.7109375" style="1" bestFit="1" customWidth="1"/>
    <col min="2345" max="2560" width="6.7109375" style="1"/>
    <col min="2561" max="2561" width="3.7109375" style="1" customWidth="1"/>
    <col min="2562" max="2562" width="5" style="1" customWidth="1"/>
    <col min="2563" max="2565" width="4.7109375" style="1" customWidth="1"/>
    <col min="2566" max="2566" width="14.5703125" style="1" customWidth="1"/>
    <col min="2567" max="2567" width="24.7109375" style="1" customWidth="1"/>
    <col min="2568" max="2568" width="15.7109375" style="1" customWidth="1"/>
    <col min="2569" max="2569" width="13.7109375" style="1" customWidth="1"/>
    <col min="2570" max="2571" width="6.140625" style="1" customWidth="1"/>
    <col min="2572" max="2572" width="7.7109375" style="1" customWidth="1"/>
    <col min="2573" max="2573" width="9.5703125" style="1" customWidth="1"/>
    <col min="2574" max="2574" width="21.42578125" style="1" customWidth="1"/>
    <col min="2575" max="2575" width="15.42578125" style="1" customWidth="1"/>
    <col min="2576" max="2587" width="6.7109375" style="1"/>
    <col min="2588" max="2588" width="9.7109375" style="1" customWidth="1"/>
    <col min="2589" max="2599" width="6.7109375" style="1"/>
    <col min="2600" max="2600" width="5.7109375" style="1" bestFit="1" customWidth="1"/>
    <col min="2601" max="2816" width="6.7109375" style="1"/>
    <col min="2817" max="2817" width="3.7109375" style="1" customWidth="1"/>
    <col min="2818" max="2818" width="5" style="1" customWidth="1"/>
    <col min="2819" max="2821" width="4.7109375" style="1" customWidth="1"/>
    <col min="2822" max="2822" width="14.5703125" style="1" customWidth="1"/>
    <col min="2823" max="2823" width="24.7109375" style="1" customWidth="1"/>
    <col min="2824" max="2824" width="15.7109375" style="1" customWidth="1"/>
    <col min="2825" max="2825" width="13.7109375" style="1" customWidth="1"/>
    <col min="2826" max="2827" width="6.140625" style="1" customWidth="1"/>
    <col min="2828" max="2828" width="7.7109375" style="1" customWidth="1"/>
    <col min="2829" max="2829" width="9.5703125" style="1" customWidth="1"/>
    <col min="2830" max="2830" width="21.42578125" style="1" customWidth="1"/>
    <col min="2831" max="2831" width="15.42578125" style="1" customWidth="1"/>
    <col min="2832" max="2843" width="6.7109375" style="1"/>
    <col min="2844" max="2844" width="9.7109375" style="1" customWidth="1"/>
    <col min="2845" max="2855" width="6.7109375" style="1"/>
    <col min="2856" max="2856" width="5.7109375" style="1" bestFit="1" customWidth="1"/>
    <col min="2857" max="3072" width="6.7109375" style="1"/>
    <col min="3073" max="3073" width="3.7109375" style="1" customWidth="1"/>
    <col min="3074" max="3074" width="5" style="1" customWidth="1"/>
    <col min="3075" max="3077" width="4.7109375" style="1" customWidth="1"/>
    <col min="3078" max="3078" width="14.5703125" style="1" customWidth="1"/>
    <col min="3079" max="3079" width="24.7109375" style="1" customWidth="1"/>
    <col min="3080" max="3080" width="15.7109375" style="1" customWidth="1"/>
    <col min="3081" max="3081" width="13.7109375" style="1" customWidth="1"/>
    <col min="3082" max="3083" width="6.140625" style="1" customWidth="1"/>
    <col min="3084" max="3084" width="7.7109375" style="1" customWidth="1"/>
    <col min="3085" max="3085" width="9.5703125" style="1" customWidth="1"/>
    <col min="3086" max="3086" width="21.42578125" style="1" customWidth="1"/>
    <col min="3087" max="3087" width="15.42578125" style="1" customWidth="1"/>
    <col min="3088" max="3099" width="6.7109375" style="1"/>
    <col min="3100" max="3100" width="9.7109375" style="1" customWidth="1"/>
    <col min="3101" max="3111" width="6.7109375" style="1"/>
    <col min="3112" max="3112" width="5.7109375" style="1" bestFit="1" customWidth="1"/>
    <col min="3113" max="3328" width="6.7109375" style="1"/>
    <col min="3329" max="3329" width="3.7109375" style="1" customWidth="1"/>
    <col min="3330" max="3330" width="5" style="1" customWidth="1"/>
    <col min="3331" max="3333" width="4.7109375" style="1" customWidth="1"/>
    <col min="3334" max="3334" width="14.5703125" style="1" customWidth="1"/>
    <col min="3335" max="3335" width="24.7109375" style="1" customWidth="1"/>
    <col min="3336" max="3336" width="15.7109375" style="1" customWidth="1"/>
    <col min="3337" max="3337" width="13.7109375" style="1" customWidth="1"/>
    <col min="3338" max="3339" width="6.140625" style="1" customWidth="1"/>
    <col min="3340" max="3340" width="7.7109375" style="1" customWidth="1"/>
    <col min="3341" max="3341" width="9.5703125" style="1" customWidth="1"/>
    <col min="3342" max="3342" width="21.42578125" style="1" customWidth="1"/>
    <col min="3343" max="3343" width="15.42578125" style="1" customWidth="1"/>
    <col min="3344" max="3355" width="6.7109375" style="1"/>
    <col min="3356" max="3356" width="9.7109375" style="1" customWidth="1"/>
    <col min="3357" max="3367" width="6.7109375" style="1"/>
    <col min="3368" max="3368" width="5.7109375" style="1" bestFit="1" customWidth="1"/>
    <col min="3369" max="3584" width="6.7109375" style="1"/>
    <col min="3585" max="3585" width="3.7109375" style="1" customWidth="1"/>
    <col min="3586" max="3586" width="5" style="1" customWidth="1"/>
    <col min="3587" max="3589" width="4.7109375" style="1" customWidth="1"/>
    <col min="3590" max="3590" width="14.5703125" style="1" customWidth="1"/>
    <col min="3591" max="3591" width="24.7109375" style="1" customWidth="1"/>
    <col min="3592" max="3592" width="15.7109375" style="1" customWidth="1"/>
    <col min="3593" max="3593" width="13.7109375" style="1" customWidth="1"/>
    <col min="3594" max="3595" width="6.140625" style="1" customWidth="1"/>
    <col min="3596" max="3596" width="7.7109375" style="1" customWidth="1"/>
    <col min="3597" max="3597" width="9.5703125" style="1" customWidth="1"/>
    <col min="3598" max="3598" width="21.42578125" style="1" customWidth="1"/>
    <col min="3599" max="3599" width="15.42578125" style="1" customWidth="1"/>
    <col min="3600" max="3611" width="6.7109375" style="1"/>
    <col min="3612" max="3612" width="9.7109375" style="1" customWidth="1"/>
    <col min="3613" max="3623" width="6.7109375" style="1"/>
    <col min="3624" max="3624" width="5.7109375" style="1" bestFit="1" customWidth="1"/>
    <col min="3625" max="3840" width="6.7109375" style="1"/>
    <col min="3841" max="3841" width="3.7109375" style="1" customWidth="1"/>
    <col min="3842" max="3842" width="5" style="1" customWidth="1"/>
    <col min="3843" max="3845" width="4.7109375" style="1" customWidth="1"/>
    <col min="3846" max="3846" width="14.5703125" style="1" customWidth="1"/>
    <col min="3847" max="3847" width="24.7109375" style="1" customWidth="1"/>
    <col min="3848" max="3848" width="15.7109375" style="1" customWidth="1"/>
    <col min="3849" max="3849" width="13.7109375" style="1" customWidth="1"/>
    <col min="3850" max="3851" width="6.140625" style="1" customWidth="1"/>
    <col min="3852" max="3852" width="7.7109375" style="1" customWidth="1"/>
    <col min="3853" max="3853" width="9.5703125" style="1" customWidth="1"/>
    <col min="3854" max="3854" width="21.42578125" style="1" customWidth="1"/>
    <col min="3855" max="3855" width="15.42578125" style="1" customWidth="1"/>
    <col min="3856" max="3867" width="6.7109375" style="1"/>
    <col min="3868" max="3868" width="9.7109375" style="1" customWidth="1"/>
    <col min="3869" max="3879" width="6.7109375" style="1"/>
    <col min="3880" max="3880" width="5.7109375" style="1" bestFit="1" customWidth="1"/>
    <col min="3881" max="4096" width="6.7109375" style="1"/>
    <col min="4097" max="4097" width="3.7109375" style="1" customWidth="1"/>
    <col min="4098" max="4098" width="5" style="1" customWidth="1"/>
    <col min="4099" max="4101" width="4.7109375" style="1" customWidth="1"/>
    <col min="4102" max="4102" width="14.5703125" style="1" customWidth="1"/>
    <col min="4103" max="4103" width="24.7109375" style="1" customWidth="1"/>
    <col min="4104" max="4104" width="15.7109375" style="1" customWidth="1"/>
    <col min="4105" max="4105" width="13.7109375" style="1" customWidth="1"/>
    <col min="4106" max="4107" width="6.140625" style="1" customWidth="1"/>
    <col min="4108" max="4108" width="7.7109375" style="1" customWidth="1"/>
    <col min="4109" max="4109" width="9.5703125" style="1" customWidth="1"/>
    <col min="4110" max="4110" width="21.42578125" style="1" customWidth="1"/>
    <col min="4111" max="4111" width="15.42578125" style="1" customWidth="1"/>
    <col min="4112" max="4123" width="6.7109375" style="1"/>
    <col min="4124" max="4124" width="9.7109375" style="1" customWidth="1"/>
    <col min="4125" max="4135" width="6.7109375" style="1"/>
    <col min="4136" max="4136" width="5.7109375" style="1" bestFit="1" customWidth="1"/>
    <col min="4137" max="4352" width="6.7109375" style="1"/>
    <col min="4353" max="4353" width="3.7109375" style="1" customWidth="1"/>
    <col min="4354" max="4354" width="5" style="1" customWidth="1"/>
    <col min="4355" max="4357" width="4.7109375" style="1" customWidth="1"/>
    <col min="4358" max="4358" width="14.5703125" style="1" customWidth="1"/>
    <col min="4359" max="4359" width="24.7109375" style="1" customWidth="1"/>
    <col min="4360" max="4360" width="15.7109375" style="1" customWidth="1"/>
    <col min="4361" max="4361" width="13.7109375" style="1" customWidth="1"/>
    <col min="4362" max="4363" width="6.140625" style="1" customWidth="1"/>
    <col min="4364" max="4364" width="7.7109375" style="1" customWidth="1"/>
    <col min="4365" max="4365" width="9.5703125" style="1" customWidth="1"/>
    <col min="4366" max="4366" width="21.42578125" style="1" customWidth="1"/>
    <col min="4367" max="4367" width="15.42578125" style="1" customWidth="1"/>
    <col min="4368" max="4379" width="6.7109375" style="1"/>
    <col min="4380" max="4380" width="9.7109375" style="1" customWidth="1"/>
    <col min="4381" max="4391" width="6.7109375" style="1"/>
    <col min="4392" max="4392" width="5.7109375" style="1" bestFit="1" customWidth="1"/>
    <col min="4393" max="4608" width="6.7109375" style="1"/>
    <col min="4609" max="4609" width="3.7109375" style="1" customWidth="1"/>
    <col min="4610" max="4610" width="5" style="1" customWidth="1"/>
    <col min="4611" max="4613" width="4.7109375" style="1" customWidth="1"/>
    <col min="4614" max="4614" width="14.5703125" style="1" customWidth="1"/>
    <col min="4615" max="4615" width="24.7109375" style="1" customWidth="1"/>
    <col min="4616" max="4616" width="15.7109375" style="1" customWidth="1"/>
    <col min="4617" max="4617" width="13.7109375" style="1" customWidth="1"/>
    <col min="4618" max="4619" width="6.140625" style="1" customWidth="1"/>
    <col min="4620" max="4620" width="7.7109375" style="1" customWidth="1"/>
    <col min="4621" max="4621" width="9.5703125" style="1" customWidth="1"/>
    <col min="4622" max="4622" width="21.42578125" style="1" customWidth="1"/>
    <col min="4623" max="4623" width="15.42578125" style="1" customWidth="1"/>
    <col min="4624" max="4635" width="6.7109375" style="1"/>
    <col min="4636" max="4636" width="9.7109375" style="1" customWidth="1"/>
    <col min="4637" max="4647" width="6.7109375" style="1"/>
    <col min="4648" max="4648" width="5.7109375" style="1" bestFit="1" customWidth="1"/>
    <col min="4649" max="4864" width="6.7109375" style="1"/>
    <col min="4865" max="4865" width="3.7109375" style="1" customWidth="1"/>
    <col min="4866" max="4866" width="5" style="1" customWidth="1"/>
    <col min="4867" max="4869" width="4.7109375" style="1" customWidth="1"/>
    <col min="4870" max="4870" width="14.5703125" style="1" customWidth="1"/>
    <col min="4871" max="4871" width="24.7109375" style="1" customWidth="1"/>
    <col min="4872" max="4872" width="15.7109375" style="1" customWidth="1"/>
    <col min="4873" max="4873" width="13.7109375" style="1" customWidth="1"/>
    <col min="4874" max="4875" width="6.140625" style="1" customWidth="1"/>
    <col min="4876" max="4876" width="7.7109375" style="1" customWidth="1"/>
    <col min="4877" max="4877" width="9.5703125" style="1" customWidth="1"/>
    <col min="4878" max="4878" width="21.42578125" style="1" customWidth="1"/>
    <col min="4879" max="4879" width="15.42578125" style="1" customWidth="1"/>
    <col min="4880" max="4891" width="6.7109375" style="1"/>
    <col min="4892" max="4892" width="9.7109375" style="1" customWidth="1"/>
    <col min="4893" max="4903" width="6.7109375" style="1"/>
    <col min="4904" max="4904" width="5.7109375" style="1" bestFit="1" customWidth="1"/>
    <col min="4905" max="5120" width="6.7109375" style="1"/>
    <col min="5121" max="5121" width="3.7109375" style="1" customWidth="1"/>
    <col min="5122" max="5122" width="5" style="1" customWidth="1"/>
    <col min="5123" max="5125" width="4.7109375" style="1" customWidth="1"/>
    <col min="5126" max="5126" width="14.5703125" style="1" customWidth="1"/>
    <col min="5127" max="5127" width="24.7109375" style="1" customWidth="1"/>
    <col min="5128" max="5128" width="15.7109375" style="1" customWidth="1"/>
    <col min="5129" max="5129" width="13.7109375" style="1" customWidth="1"/>
    <col min="5130" max="5131" width="6.140625" style="1" customWidth="1"/>
    <col min="5132" max="5132" width="7.7109375" style="1" customWidth="1"/>
    <col min="5133" max="5133" width="9.5703125" style="1" customWidth="1"/>
    <col min="5134" max="5134" width="21.42578125" style="1" customWidth="1"/>
    <col min="5135" max="5135" width="15.42578125" style="1" customWidth="1"/>
    <col min="5136" max="5147" width="6.7109375" style="1"/>
    <col min="5148" max="5148" width="9.7109375" style="1" customWidth="1"/>
    <col min="5149" max="5159" width="6.7109375" style="1"/>
    <col min="5160" max="5160" width="5.7109375" style="1" bestFit="1" customWidth="1"/>
    <col min="5161" max="5376" width="6.7109375" style="1"/>
    <col min="5377" max="5377" width="3.7109375" style="1" customWidth="1"/>
    <col min="5378" max="5378" width="5" style="1" customWidth="1"/>
    <col min="5379" max="5381" width="4.7109375" style="1" customWidth="1"/>
    <col min="5382" max="5382" width="14.5703125" style="1" customWidth="1"/>
    <col min="5383" max="5383" width="24.7109375" style="1" customWidth="1"/>
    <col min="5384" max="5384" width="15.7109375" style="1" customWidth="1"/>
    <col min="5385" max="5385" width="13.7109375" style="1" customWidth="1"/>
    <col min="5386" max="5387" width="6.140625" style="1" customWidth="1"/>
    <col min="5388" max="5388" width="7.7109375" style="1" customWidth="1"/>
    <col min="5389" max="5389" width="9.5703125" style="1" customWidth="1"/>
    <col min="5390" max="5390" width="21.42578125" style="1" customWidth="1"/>
    <col min="5391" max="5391" width="15.42578125" style="1" customWidth="1"/>
    <col min="5392" max="5403" width="6.7109375" style="1"/>
    <col min="5404" max="5404" width="9.7109375" style="1" customWidth="1"/>
    <col min="5405" max="5415" width="6.7109375" style="1"/>
    <col min="5416" max="5416" width="5.7109375" style="1" bestFit="1" customWidth="1"/>
    <col min="5417" max="5632" width="6.7109375" style="1"/>
    <col min="5633" max="5633" width="3.7109375" style="1" customWidth="1"/>
    <col min="5634" max="5634" width="5" style="1" customWidth="1"/>
    <col min="5635" max="5637" width="4.7109375" style="1" customWidth="1"/>
    <col min="5638" max="5638" width="14.5703125" style="1" customWidth="1"/>
    <col min="5639" max="5639" width="24.7109375" style="1" customWidth="1"/>
    <col min="5640" max="5640" width="15.7109375" style="1" customWidth="1"/>
    <col min="5641" max="5641" width="13.7109375" style="1" customWidth="1"/>
    <col min="5642" max="5643" width="6.140625" style="1" customWidth="1"/>
    <col min="5644" max="5644" width="7.7109375" style="1" customWidth="1"/>
    <col min="5645" max="5645" width="9.5703125" style="1" customWidth="1"/>
    <col min="5646" max="5646" width="21.42578125" style="1" customWidth="1"/>
    <col min="5647" max="5647" width="15.42578125" style="1" customWidth="1"/>
    <col min="5648" max="5659" width="6.7109375" style="1"/>
    <col min="5660" max="5660" width="9.7109375" style="1" customWidth="1"/>
    <col min="5661" max="5671" width="6.7109375" style="1"/>
    <col min="5672" max="5672" width="5.7109375" style="1" bestFit="1" customWidth="1"/>
    <col min="5673" max="5888" width="6.7109375" style="1"/>
    <col min="5889" max="5889" width="3.7109375" style="1" customWidth="1"/>
    <col min="5890" max="5890" width="5" style="1" customWidth="1"/>
    <col min="5891" max="5893" width="4.7109375" style="1" customWidth="1"/>
    <col min="5894" max="5894" width="14.5703125" style="1" customWidth="1"/>
    <col min="5895" max="5895" width="24.7109375" style="1" customWidth="1"/>
    <col min="5896" max="5896" width="15.7109375" style="1" customWidth="1"/>
    <col min="5897" max="5897" width="13.7109375" style="1" customWidth="1"/>
    <col min="5898" max="5899" width="6.140625" style="1" customWidth="1"/>
    <col min="5900" max="5900" width="7.7109375" style="1" customWidth="1"/>
    <col min="5901" max="5901" width="9.5703125" style="1" customWidth="1"/>
    <col min="5902" max="5902" width="21.42578125" style="1" customWidth="1"/>
    <col min="5903" max="5903" width="15.42578125" style="1" customWidth="1"/>
    <col min="5904" max="5915" width="6.7109375" style="1"/>
    <col min="5916" max="5916" width="9.7109375" style="1" customWidth="1"/>
    <col min="5917" max="5927" width="6.7109375" style="1"/>
    <col min="5928" max="5928" width="5.7109375" style="1" bestFit="1" customWidth="1"/>
    <col min="5929" max="6144" width="6.7109375" style="1"/>
    <col min="6145" max="6145" width="3.7109375" style="1" customWidth="1"/>
    <col min="6146" max="6146" width="5" style="1" customWidth="1"/>
    <col min="6147" max="6149" width="4.7109375" style="1" customWidth="1"/>
    <col min="6150" max="6150" width="14.5703125" style="1" customWidth="1"/>
    <col min="6151" max="6151" width="24.7109375" style="1" customWidth="1"/>
    <col min="6152" max="6152" width="15.7109375" style="1" customWidth="1"/>
    <col min="6153" max="6153" width="13.7109375" style="1" customWidth="1"/>
    <col min="6154" max="6155" width="6.140625" style="1" customWidth="1"/>
    <col min="6156" max="6156" width="7.7109375" style="1" customWidth="1"/>
    <col min="6157" max="6157" width="9.5703125" style="1" customWidth="1"/>
    <col min="6158" max="6158" width="21.42578125" style="1" customWidth="1"/>
    <col min="6159" max="6159" width="15.42578125" style="1" customWidth="1"/>
    <col min="6160" max="6171" width="6.7109375" style="1"/>
    <col min="6172" max="6172" width="9.7109375" style="1" customWidth="1"/>
    <col min="6173" max="6183" width="6.7109375" style="1"/>
    <col min="6184" max="6184" width="5.7109375" style="1" bestFit="1" customWidth="1"/>
    <col min="6185" max="6400" width="6.7109375" style="1"/>
    <col min="6401" max="6401" width="3.7109375" style="1" customWidth="1"/>
    <col min="6402" max="6402" width="5" style="1" customWidth="1"/>
    <col min="6403" max="6405" width="4.7109375" style="1" customWidth="1"/>
    <col min="6406" max="6406" width="14.5703125" style="1" customWidth="1"/>
    <col min="6407" max="6407" width="24.7109375" style="1" customWidth="1"/>
    <col min="6408" max="6408" width="15.7109375" style="1" customWidth="1"/>
    <col min="6409" max="6409" width="13.7109375" style="1" customWidth="1"/>
    <col min="6410" max="6411" width="6.140625" style="1" customWidth="1"/>
    <col min="6412" max="6412" width="7.7109375" style="1" customWidth="1"/>
    <col min="6413" max="6413" width="9.5703125" style="1" customWidth="1"/>
    <col min="6414" max="6414" width="21.42578125" style="1" customWidth="1"/>
    <col min="6415" max="6415" width="15.42578125" style="1" customWidth="1"/>
    <col min="6416" max="6427" width="6.7109375" style="1"/>
    <col min="6428" max="6428" width="9.7109375" style="1" customWidth="1"/>
    <col min="6429" max="6439" width="6.7109375" style="1"/>
    <col min="6440" max="6440" width="5.7109375" style="1" bestFit="1" customWidth="1"/>
    <col min="6441" max="6656" width="6.7109375" style="1"/>
    <col min="6657" max="6657" width="3.7109375" style="1" customWidth="1"/>
    <col min="6658" max="6658" width="5" style="1" customWidth="1"/>
    <col min="6659" max="6661" width="4.7109375" style="1" customWidth="1"/>
    <col min="6662" max="6662" width="14.5703125" style="1" customWidth="1"/>
    <col min="6663" max="6663" width="24.7109375" style="1" customWidth="1"/>
    <col min="6664" max="6664" width="15.7109375" style="1" customWidth="1"/>
    <col min="6665" max="6665" width="13.7109375" style="1" customWidth="1"/>
    <col min="6666" max="6667" width="6.140625" style="1" customWidth="1"/>
    <col min="6668" max="6668" width="7.7109375" style="1" customWidth="1"/>
    <col min="6669" max="6669" width="9.5703125" style="1" customWidth="1"/>
    <col min="6670" max="6670" width="21.42578125" style="1" customWidth="1"/>
    <col min="6671" max="6671" width="15.42578125" style="1" customWidth="1"/>
    <col min="6672" max="6683" width="6.7109375" style="1"/>
    <col min="6684" max="6684" width="9.7109375" style="1" customWidth="1"/>
    <col min="6685" max="6695" width="6.7109375" style="1"/>
    <col min="6696" max="6696" width="5.7109375" style="1" bestFit="1" customWidth="1"/>
    <col min="6697" max="6912" width="6.7109375" style="1"/>
    <col min="6913" max="6913" width="3.7109375" style="1" customWidth="1"/>
    <col min="6914" max="6914" width="5" style="1" customWidth="1"/>
    <col min="6915" max="6917" width="4.7109375" style="1" customWidth="1"/>
    <col min="6918" max="6918" width="14.5703125" style="1" customWidth="1"/>
    <col min="6919" max="6919" width="24.7109375" style="1" customWidth="1"/>
    <col min="6920" max="6920" width="15.7109375" style="1" customWidth="1"/>
    <col min="6921" max="6921" width="13.7109375" style="1" customWidth="1"/>
    <col min="6922" max="6923" width="6.140625" style="1" customWidth="1"/>
    <col min="6924" max="6924" width="7.7109375" style="1" customWidth="1"/>
    <col min="6925" max="6925" width="9.5703125" style="1" customWidth="1"/>
    <col min="6926" max="6926" width="21.42578125" style="1" customWidth="1"/>
    <col min="6927" max="6927" width="15.42578125" style="1" customWidth="1"/>
    <col min="6928" max="6939" width="6.7109375" style="1"/>
    <col min="6940" max="6940" width="9.7109375" style="1" customWidth="1"/>
    <col min="6941" max="6951" width="6.7109375" style="1"/>
    <col min="6952" max="6952" width="5.7109375" style="1" bestFit="1" customWidth="1"/>
    <col min="6953" max="7168" width="6.7109375" style="1"/>
    <col min="7169" max="7169" width="3.7109375" style="1" customWidth="1"/>
    <col min="7170" max="7170" width="5" style="1" customWidth="1"/>
    <col min="7171" max="7173" width="4.7109375" style="1" customWidth="1"/>
    <col min="7174" max="7174" width="14.5703125" style="1" customWidth="1"/>
    <col min="7175" max="7175" width="24.7109375" style="1" customWidth="1"/>
    <col min="7176" max="7176" width="15.7109375" style="1" customWidth="1"/>
    <col min="7177" max="7177" width="13.7109375" style="1" customWidth="1"/>
    <col min="7178" max="7179" width="6.140625" style="1" customWidth="1"/>
    <col min="7180" max="7180" width="7.7109375" style="1" customWidth="1"/>
    <col min="7181" max="7181" width="9.5703125" style="1" customWidth="1"/>
    <col min="7182" max="7182" width="21.42578125" style="1" customWidth="1"/>
    <col min="7183" max="7183" width="15.42578125" style="1" customWidth="1"/>
    <col min="7184" max="7195" width="6.7109375" style="1"/>
    <col min="7196" max="7196" width="9.7109375" style="1" customWidth="1"/>
    <col min="7197" max="7207" width="6.7109375" style="1"/>
    <col min="7208" max="7208" width="5.7109375" style="1" bestFit="1" customWidth="1"/>
    <col min="7209" max="7424" width="6.7109375" style="1"/>
    <col min="7425" max="7425" width="3.7109375" style="1" customWidth="1"/>
    <col min="7426" max="7426" width="5" style="1" customWidth="1"/>
    <col min="7427" max="7429" width="4.7109375" style="1" customWidth="1"/>
    <col min="7430" max="7430" width="14.5703125" style="1" customWidth="1"/>
    <col min="7431" max="7431" width="24.7109375" style="1" customWidth="1"/>
    <col min="7432" max="7432" width="15.7109375" style="1" customWidth="1"/>
    <col min="7433" max="7433" width="13.7109375" style="1" customWidth="1"/>
    <col min="7434" max="7435" width="6.140625" style="1" customWidth="1"/>
    <col min="7436" max="7436" width="7.7109375" style="1" customWidth="1"/>
    <col min="7437" max="7437" width="9.5703125" style="1" customWidth="1"/>
    <col min="7438" max="7438" width="21.42578125" style="1" customWidth="1"/>
    <col min="7439" max="7439" width="15.42578125" style="1" customWidth="1"/>
    <col min="7440" max="7451" width="6.7109375" style="1"/>
    <col min="7452" max="7452" width="9.7109375" style="1" customWidth="1"/>
    <col min="7453" max="7463" width="6.7109375" style="1"/>
    <col min="7464" max="7464" width="5.7109375" style="1" bestFit="1" customWidth="1"/>
    <col min="7465" max="7680" width="6.7109375" style="1"/>
    <col min="7681" max="7681" width="3.7109375" style="1" customWidth="1"/>
    <col min="7682" max="7682" width="5" style="1" customWidth="1"/>
    <col min="7683" max="7685" width="4.7109375" style="1" customWidth="1"/>
    <col min="7686" max="7686" width="14.5703125" style="1" customWidth="1"/>
    <col min="7687" max="7687" width="24.7109375" style="1" customWidth="1"/>
    <col min="7688" max="7688" width="15.7109375" style="1" customWidth="1"/>
    <col min="7689" max="7689" width="13.7109375" style="1" customWidth="1"/>
    <col min="7690" max="7691" width="6.140625" style="1" customWidth="1"/>
    <col min="7692" max="7692" width="7.7109375" style="1" customWidth="1"/>
    <col min="7693" max="7693" width="9.5703125" style="1" customWidth="1"/>
    <col min="7694" max="7694" width="21.42578125" style="1" customWidth="1"/>
    <col min="7695" max="7695" width="15.42578125" style="1" customWidth="1"/>
    <col min="7696" max="7707" width="6.7109375" style="1"/>
    <col min="7708" max="7708" width="9.7109375" style="1" customWidth="1"/>
    <col min="7709" max="7719" width="6.7109375" style="1"/>
    <col min="7720" max="7720" width="5.7109375" style="1" bestFit="1" customWidth="1"/>
    <col min="7721" max="7936" width="6.7109375" style="1"/>
    <col min="7937" max="7937" width="3.7109375" style="1" customWidth="1"/>
    <col min="7938" max="7938" width="5" style="1" customWidth="1"/>
    <col min="7939" max="7941" width="4.7109375" style="1" customWidth="1"/>
    <col min="7942" max="7942" width="14.5703125" style="1" customWidth="1"/>
    <col min="7943" max="7943" width="24.7109375" style="1" customWidth="1"/>
    <col min="7944" max="7944" width="15.7109375" style="1" customWidth="1"/>
    <col min="7945" max="7945" width="13.7109375" style="1" customWidth="1"/>
    <col min="7946" max="7947" width="6.140625" style="1" customWidth="1"/>
    <col min="7948" max="7948" width="7.7109375" style="1" customWidth="1"/>
    <col min="7949" max="7949" width="9.5703125" style="1" customWidth="1"/>
    <col min="7950" max="7950" width="21.42578125" style="1" customWidth="1"/>
    <col min="7951" max="7951" width="15.42578125" style="1" customWidth="1"/>
    <col min="7952" max="7963" width="6.7109375" style="1"/>
    <col min="7964" max="7964" width="9.7109375" style="1" customWidth="1"/>
    <col min="7965" max="7975" width="6.7109375" style="1"/>
    <col min="7976" max="7976" width="5.7109375" style="1" bestFit="1" customWidth="1"/>
    <col min="7977" max="8192" width="6.7109375" style="1"/>
    <col min="8193" max="8193" width="3.7109375" style="1" customWidth="1"/>
    <col min="8194" max="8194" width="5" style="1" customWidth="1"/>
    <col min="8195" max="8197" width="4.7109375" style="1" customWidth="1"/>
    <col min="8198" max="8198" width="14.5703125" style="1" customWidth="1"/>
    <col min="8199" max="8199" width="24.7109375" style="1" customWidth="1"/>
    <col min="8200" max="8200" width="15.7109375" style="1" customWidth="1"/>
    <col min="8201" max="8201" width="13.7109375" style="1" customWidth="1"/>
    <col min="8202" max="8203" width="6.140625" style="1" customWidth="1"/>
    <col min="8204" max="8204" width="7.7109375" style="1" customWidth="1"/>
    <col min="8205" max="8205" width="9.5703125" style="1" customWidth="1"/>
    <col min="8206" max="8206" width="21.42578125" style="1" customWidth="1"/>
    <col min="8207" max="8207" width="15.42578125" style="1" customWidth="1"/>
    <col min="8208" max="8219" width="6.7109375" style="1"/>
    <col min="8220" max="8220" width="9.7109375" style="1" customWidth="1"/>
    <col min="8221" max="8231" width="6.7109375" style="1"/>
    <col min="8232" max="8232" width="5.7109375" style="1" bestFit="1" customWidth="1"/>
    <col min="8233" max="8448" width="6.7109375" style="1"/>
    <col min="8449" max="8449" width="3.7109375" style="1" customWidth="1"/>
    <col min="8450" max="8450" width="5" style="1" customWidth="1"/>
    <col min="8451" max="8453" width="4.7109375" style="1" customWidth="1"/>
    <col min="8454" max="8454" width="14.5703125" style="1" customWidth="1"/>
    <col min="8455" max="8455" width="24.7109375" style="1" customWidth="1"/>
    <col min="8456" max="8456" width="15.7109375" style="1" customWidth="1"/>
    <col min="8457" max="8457" width="13.7109375" style="1" customWidth="1"/>
    <col min="8458" max="8459" width="6.140625" style="1" customWidth="1"/>
    <col min="8460" max="8460" width="7.7109375" style="1" customWidth="1"/>
    <col min="8461" max="8461" width="9.5703125" style="1" customWidth="1"/>
    <col min="8462" max="8462" width="21.42578125" style="1" customWidth="1"/>
    <col min="8463" max="8463" width="15.42578125" style="1" customWidth="1"/>
    <col min="8464" max="8475" width="6.7109375" style="1"/>
    <col min="8476" max="8476" width="9.7109375" style="1" customWidth="1"/>
    <col min="8477" max="8487" width="6.7109375" style="1"/>
    <col min="8488" max="8488" width="5.7109375" style="1" bestFit="1" customWidth="1"/>
    <col min="8489" max="8704" width="6.7109375" style="1"/>
    <col min="8705" max="8705" width="3.7109375" style="1" customWidth="1"/>
    <col min="8706" max="8706" width="5" style="1" customWidth="1"/>
    <col min="8707" max="8709" width="4.7109375" style="1" customWidth="1"/>
    <col min="8710" max="8710" width="14.5703125" style="1" customWidth="1"/>
    <col min="8711" max="8711" width="24.7109375" style="1" customWidth="1"/>
    <col min="8712" max="8712" width="15.7109375" style="1" customWidth="1"/>
    <col min="8713" max="8713" width="13.7109375" style="1" customWidth="1"/>
    <col min="8714" max="8715" width="6.140625" style="1" customWidth="1"/>
    <col min="8716" max="8716" width="7.7109375" style="1" customWidth="1"/>
    <col min="8717" max="8717" width="9.5703125" style="1" customWidth="1"/>
    <col min="8718" max="8718" width="21.42578125" style="1" customWidth="1"/>
    <col min="8719" max="8719" width="15.42578125" style="1" customWidth="1"/>
    <col min="8720" max="8731" width="6.7109375" style="1"/>
    <col min="8732" max="8732" width="9.7109375" style="1" customWidth="1"/>
    <col min="8733" max="8743" width="6.7109375" style="1"/>
    <col min="8744" max="8744" width="5.7109375" style="1" bestFit="1" customWidth="1"/>
    <col min="8745" max="8960" width="6.7109375" style="1"/>
    <col min="8961" max="8961" width="3.7109375" style="1" customWidth="1"/>
    <col min="8962" max="8962" width="5" style="1" customWidth="1"/>
    <col min="8963" max="8965" width="4.7109375" style="1" customWidth="1"/>
    <col min="8966" max="8966" width="14.5703125" style="1" customWidth="1"/>
    <col min="8967" max="8967" width="24.7109375" style="1" customWidth="1"/>
    <col min="8968" max="8968" width="15.7109375" style="1" customWidth="1"/>
    <col min="8969" max="8969" width="13.7109375" style="1" customWidth="1"/>
    <col min="8970" max="8971" width="6.140625" style="1" customWidth="1"/>
    <col min="8972" max="8972" width="7.7109375" style="1" customWidth="1"/>
    <col min="8973" max="8973" width="9.5703125" style="1" customWidth="1"/>
    <col min="8974" max="8974" width="21.42578125" style="1" customWidth="1"/>
    <col min="8975" max="8975" width="15.42578125" style="1" customWidth="1"/>
    <col min="8976" max="8987" width="6.7109375" style="1"/>
    <col min="8988" max="8988" width="9.7109375" style="1" customWidth="1"/>
    <col min="8989" max="8999" width="6.7109375" style="1"/>
    <col min="9000" max="9000" width="5.7109375" style="1" bestFit="1" customWidth="1"/>
    <col min="9001" max="9216" width="6.7109375" style="1"/>
    <col min="9217" max="9217" width="3.7109375" style="1" customWidth="1"/>
    <col min="9218" max="9218" width="5" style="1" customWidth="1"/>
    <col min="9219" max="9221" width="4.7109375" style="1" customWidth="1"/>
    <col min="9222" max="9222" width="14.5703125" style="1" customWidth="1"/>
    <col min="9223" max="9223" width="24.7109375" style="1" customWidth="1"/>
    <col min="9224" max="9224" width="15.7109375" style="1" customWidth="1"/>
    <col min="9225" max="9225" width="13.7109375" style="1" customWidth="1"/>
    <col min="9226" max="9227" width="6.140625" style="1" customWidth="1"/>
    <col min="9228" max="9228" width="7.7109375" style="1" customWidth="1"/>
    <col min="9229" max="9229" width="9.5703125" style="1" customWidth="1"/>
    <col min="9230" max="9230" width="21.42578125" style="1" customWidth="1"/>
    <col min="9231" max="9231" width="15.42578125" style="1" customWidth="1"/>
    <col min="9232" max="9243" width="6.7109375" style="1"/>
    <col min="9244" max="9244" width="9.7109375" style="1" customWidth="1"/>
    <col min="9245" max="9255" width="6.7109375" style="1"/>
    <col min="9256" max="9256" width="5.7109375" style="1" bestFit="1" customWidth="1"/>
    <col min="9257" max="9472" width="6.7109375" style="1"/>
    <col min="9473" max="9473" width="3.7109375" style="1" customWidth="1"/>
    <col min="9474" max="9474" width="5" style="1" customWidth="1"/>
    <col min="9475" max="9477" width="4.7109375" style="1" customWidth="1"/>
    <col min="9478" max="9478" width="14.5703125" style="1" customWidth="1"/>
    <col min="9479" max="9479" width="24.7109375" style="1" customWidth="1"/>
    <col min="9480" max="9480" width="15.7109375" style="1" customWidth="1"/>
    <col min="9481" max="9481" width="13.7109375" style="1" customWidth="1"/>
    <col min="9482" max="9483" width="6.140625" style="1" customWidth="1"/>
    <col min="9484" max="9484" width="7.7109375" style="1" customWidth="1"/>
    <col min="9485" max="9485" width="9.5703125" style="1" customWidth="1"/>
    <col min="9486" max="9486" width="21.42578125" style="1" customWidth="1"/>
    <col min="9487" max="9487" width="15.42578125" style="1" customWidth="1"/>
    <col min="9488" max="9499" width="6.7109375" style="1"/>
    <col min="9500" max="9500" width="9.7109375" style="1" customWidth="1"/>
    <col min="9501" max="9511" width="6.7109375" style="1"/>
    <col min="9512" max="9512" width="5.7109375" style="1" bestFit="1" customWidth="1"/>
    <col min="9513" max="9728" width="6.7109375" style="1"/>
    <col min="9729" max="9729" width="3.7109375" style="1" customWidth="1"/>
    <col min="9730" max="9730" width="5" style="1" customWidth="1"/>
    <col min="9731" max="9733" width="4.7109375" style="1" customWidth="1"/>
    <col min="9734" max="9734" width="14.5703125" style="1" customWidth="1"/>
    <col min="9735" max="9735" width="24.7109375" style="1" customWidth="1"/>
    <col min="9736" max="9736" width="15.7109375" style="1" customWidth="1"/>
    <col min="9737" max="9737" width="13.7109375" style="1" customWidth="1"/>
    <col min="9738" max="9739" width="6.140625" style="1" customWidth="1"/>
    <col min="9740" max="9740" width="7.7109375" style="1" customWidth="1"/>
    <col min="9741" max="9741" width="9.5703125" style="1" customWidth="1"/>
    <col min="9742" max="9742" width="21.42578125" style="1" customWidth="1"/>
    <col min="9743" max="9743" width="15.42578125" style="1" customWidth="1"/>
    <col min="9744" max="9755" width="6.7109375" style="1"/>
    <col min="9756" max="9756" width="9.7109375" style="1" customWidth="1"/>
    <col min="9757" max="9767" width="6.7109375" style="1"/>
    <col min="9768" max="9768" width="5.7109375" style="1" bestFit="1" customWidth="1"/>
    <col min="9769" max="9984" width="6.7109375" style="1"/>
    <col min="9985" max="9985" width="3.7109375" style="1" customWidth="1"/>
    <col min="9986" max="9986" width="5" style="1" customWidth="1"/>
    <col min="9987" max="9989" width="4.7109375" style="1" customWidth="1"/>
    <col min="9990" max="9990" width="14.5703125" style="1" customWidth="1"/>
    <col min="9991" max="9991" width="24.7109375" style="1" customWidth="1"/>
    <col min="9992" max="9992" width="15.7109375" style="1" customWidth="1"/>
    <col min="9993" max="9993" width="13.7109375" style="1" customWidth="1"/>
    <col min="9994" max="9995" width="6.140625" style="1" customWidth="1"/>
    <col min="9996" max="9996" width="7.7109375" style="1" customWidth="1"/>
    <col min="9997" max="9997" width="9.5703125" style="1" customWidth="1"/>
    <col min="9998" max="9998" width="21.42578125" style="1" customWidth="1"/>
    <col min="9999" max="9999" width="15.42578125" style="1" customWidth="1"/>
    <col min="10000" max="10011" width="6.7109375" style="1"/>
    <col min="10012" max="10012" width="9.7109375" style="1" customWidth="1"/>
    <col min="10013" max="10023" width="6.7109375" style="1"/>
    <col min="10024" max="10024" width="5.7109375" style="1" bestFit="1" customWidth="1"/>
    <col min="10025" max="10240" width="6.7109375" style="1"/>
    <col min="10241" max="10241" width="3.7109375" style="1" customWidth="1"/>
    <col min="10242" max="10242" width="5" style="1" customWidth="1"/>
    <col min="10243" max="10245" width="4.7109375" style="1" customWidth="1"/>
    <col min="10246" max="10246" width="14.5703125" style="1" customWidth="1"/>
    <col min="10247" max="10247" width="24.7109375" style="1" customWidth="1"/>
    <col min="10248" max="10248" width="15.7109375" style="1" customWidth="1"/>
    <col min="10249" max="10249" width="13.7109375" style="1" customWidth="1"/>
    <col min="10250" max="10251" width="6.140625" style="1" customWidth="1"/>
    <col min="10252" max="10252" width="7.7109375" style="1" customWidth="1"/>
    <col min="10253" max="10253" width="9.5703125" style="1" customWidth="1"/>
    <col min="10254" max="10254" width="21.42578125" style="1" customWidth="1"/>
    <col min="10255" max="10255" width="15.42578125" style="1" customWidth="1"/>
    <col min="10256" max="10267" width="6.7109375" style="1"/>
    <col min="10268" max="10268" width="9.7109375" style="1" customWidth="1"/>
    <col min="10269" max="10279" width="6.7109375" style="1"/>
    <col min="10280" max="10280" width="5.7109375" style="1" bestFit="1" customWidth="1"/>
    <col min="10281" max="10496" width="6.7109375" style="1"/>
    <col min="10497" max="10497" width="3.7109375" style="1" customWidth="1"/>
    <col min="10498" max="10498" width="5" style="1" customWidth="1"/>
    <col min="10499" max="10501" width="4.7109375" style="1" customWidth="1"/>
    <col min="10502" max="10502" width="14.5703125" style="1" customWidth="1"/>
    <col min="10503" max="10503" width="24.7109375" style="1" customWidth="1"/>
    <col min="10504" max="10504" width="15.7109375" style="1" customWidth="1"/>
    <col min="10505" max="10505" width="13.7109375" style="1" customWidth="1"/>
    <col min="10506" max="10507" width="6.140625" style="1" customWidth="1"/>
    <col min="10508" max="10508" width="7.7109375" style="1" customWidth="1"/>
    <col min="10509" max="10509" width="9.5703125" style="1" customWidth="1"/>
    <col min="10510" max="10510" width="21.42578125" style="1" customWidth="1"/>
    <col min="10511" max="10511" width="15.42578125" style="1" customWidth="1"/>
    <col min="10512" max="10523" width="6.7109375" style="1"/>
    <col min="10524" max="10524" width="9.7109375" style="1" customWidth="1"/>
    <col min="10525" max="10535" width="6.7109375" style="1"/>
    <col min="10536" max="10536" width="5.7109375" style="1" bestFit="1" customWidth="1"/>
    <col min="10537" max="10752" width="6.7109375" style="1"/>
    <col min="10753" max="10753" width="3.7109375" style="1" customWidth="1"/>
    <col min="10754" max="10754" width="5" style="1" customWidth="1"/>
    <col min="10755" max="10757" width="4.7109375" style="1" customWidth="1"/>
    <col min="10758" max="10758" width="14.5703125" style="1" customWidth="1"/>
    <col min="10759" max="10759" width="24.7109375" style="1" customWidth="1"/>
    <col min="10760" max="10760" width="15.7109375" style="1" customWidth="1"/>
    <col min="10761" max="10761" width="13.7109375" style="1" customWidth="1"/>
    <col min="10762" max="10763" width="6.140625" style="1" customWidth="1"/>
    <col min="10764" max="10764" width="7.7109375" style="1" customWidth="1"/>
    <col min="10765" max="10765" width="9.5703125" style="1" customWidth="1"/>
    <col min="10766" max="10766" width="21.42578125" style="1" customWidth="1"/>
    <col min="10767" max="10767" width="15.42578125" style="1" customWidth="1"/>
    <col min="10768" max="10779" width="6.7109375" style="1"/>
    <col min="10780" max="10780" width="9.7109375" style="1" customWidth="1"/>
    <col min="10781" max="10791" width="6.7109375" style="1"/>
    <col min="10792" max="10792" width="5.7109375" style="1" bestFit="1" customWidth="1"/>
    <col min="10793" max="11008" width="6.7109375" style="1"/>
    <col min="11009" max="11009" width="3.7109375" style="1" customWidth="1"/>
    <col min="11010" max="11010" width="5" style="1" customWidth="1"/>
    <col min="11011" max="11013" width="4.7109375" style="1" customWidth="1"/>
    <col min="11014" max="11014" width="14.5703125" style="1" customWidth="1"/>
    <col min="11015" max="11015" width="24.7109375" style="1" customWidth="1"/>
    <col min="11016" max="11016" width="15.7109375" style="1" customWidth="1"/>
    <col min="11017" max="11017" width="13.7109375" style="1" customWidth="1"/>
    <col min="11018" max="11019" width="6.140625" style="1" customWidth="1"/>
    <col min="11020" max="11020" width="7.7109375" style="1" customWidth="1"/>
    <col min="11021" max="11021" width="9.5703125" style="1" customWidth="1"/>
    <col min="11022" max="11022" width="21.42578125" style="1" customWidth="1"/>
    <col min="11023" max="11023" width="15.42578125" style="1" customWidth="1"/>
    <col min="11024" max="11035" width="6.7109375" style="1"/>
    <col min="11036" max="11036" width="9.7109375" style="1" customWidth="1"/>
    <col min="11037" max="11047" width="6.7109375" style="1"/>
    <col min="11048" max="11048" width="5.7109375" style="1" bestFit="1" customWidth="1"/>
    <col min="11049" max="11264" width="6.7109375" style="1"/>
    <col min="11265" max="11265" width="3.7109375" style="1" customWidth="1"/>
    <col min="11266" max="11266" width="5" style="1" customWidth="1"/>
    <col min="11267" max="11269" width="4.7109375" style="1" customWidth="1"/>
    <col min="11270" max="11270" width="14.5703125" style="1" customWidth="1"/>
    <col min="11271" max="11271" width="24.7109375" style="1" customWidth="1"/>
    <col min="11272" max="11272" width="15.7109375" style="1" customWidth="1"/>
    <col min="11273" max="11273" width="13.7109375" style="1" customWidth="1"/>
    <col min="11274" max="11275" width="6.140625" style="1" customWidth="1"/>
    <col min="11276" max="11276" width="7.7109375" style="1" customWidth="1"/>
    <col min="11277" max="11277" width="9.5703125" style="1" customWidth="1"/>
    <col min="11278" max="11278" width="21.42578125" style="1" customWidth="1"/>
    <col min="11279" max="11279" width="15.42578125" style="1" customWidth="1"/>
    <col min="11280" max="11291" width="6.7109375" style="1"/>
    <col min="11292" max="11292" width="9.7109375" style="1" customWidth="1"/>
    <col min="11293" max="11303" width="6.7109375" style="1"/>
    <col min="11304" max="11304" width="5.7109375" style="1" bestFit="1" customWidth="1"/>
    <col min="11305" max="11520" width="6.7109375" style="1"/>
    <col min="11521" max="11521" width="3.7109375" style="1" customWidth="1"/>
    <col min="11522" max="11522" width="5" style="1" customWidth="1"/>
    <col min="11523" max="11525" width="4.7109375" style="1" customWidth="1"/>
    <col min="11526" max="11526" width="14.5703125" style="1" customWidth="1"/>
    <col min="11527" max="11527" width="24.7109375" style="1" customWidth="1"/>
    <col min="11528" max="11528" width="15.7109375" style="1" customWidth="1"/>
    <col min="11529" max="11529" width="13.7109375" style="1" customWidth="1"/>
    <col min="11530" max="11531" width="6.140625" style="1" customWidth="1"/>
    <col min="11532" max="11532" width="7.7109375" style="1" customWidth="1"/>
    <col min="11533" max="11533" width="9.5703125" style="1" customWidth="1"/>
    <col min="11534" max="11534" width="21.42578125" style="1" customWidth="1"/>
    <col min="11535" max="11535" width="15.42578125" style="1" customWidth="1"/>
    <col min="11536" max="11547" width="6.7109375" style="1"/>
    <col min="11548" max="11548" width="9.7109375" style="1" customWidth="1"/>
    <col min="11549" max="11559" width="6.7109375" style="1"/>
    <col min="11560" max="11560" width="5.7109375" style="1" bestFit="1" customWidth="1"/>
    <col min="11561" max="11776" width="6.7109375" style="1"/>
    <col min="11777" max="11777" width="3.7109375" style="1" customWidth="1"/>
    <col min="11778" max="11778" width="5" style="1" customWidth="1"/>
    <col min="11779" max="11781" width="4.7109375" style="1" customWidth="1"/>
    <col min="11782" max="11782" width="14.5703125" style="1" customWidth="1"/>
    <col min="11783" max="11783" width="24.7109375" style="1" customWidth="1"/>
    <col min="11784" max="11784" width="15.7109375" style="1" customWidth="1"/>
    <col min="11785" max="11785" width="13.7109375" style="1" customWidth="1"/>
    <col min="11786" max="11787" width="6.140625" style="1" customWidth="1"/>
    <col min="11788" max="11788" width="7.7109375" style="1" customWidth="1"/>
    <col min="11789" max="11789" width="9.5703125" style="1" customWidth="1"/>
    <col min="11790" max="11790" width="21.42578125" style="1" customWidth="1"/>
    <col min="11791" max="11791" width="15.42578125" style="1" customWidth="1"/>
    <col min="11792" max="11803" width="6.7109375" style="1"/>
    <col min="11804" max="11804" width="9.7109375" style="1" customWidth="1"/>
    <col min="11805" max="11815" width="6.7109375" style="1"/>
    <col min="11816" max="11816" width="5.7109375" style="1" bestFit="1" customWidth="1"/>
    <col min="11817" max="12032" width="6.7109375" style="1"/>
    <col min="12033" max="12033" width="3.7109375" style="1" customWidth="1"/>
    <col min="12034" max="12034" width="5" style="1" customWidth="1"/>
    <col min="12035" max="12037" width="4.7109375" style="1" customWidth="1"/>
    <col min="12038" max="12038" width="14.5703125" style="1" customWidth="1"/>
    <col min="12039" max="12039" width="24.7109375" style="1" customWidth="1"/>
    <col min="12040" max="12040" width="15.7109375" style="1" customWidth="1"/>
    <col min="12041" max="12041" width="13.7109375" style="1" customWidth="1"/>
    <col min="12042" max="12043" width="6.140625" style="1" customWidth="1"/>
    <col min="12044" max="12044" width="7.7109375" style="1" customWidth="1"/>
    <col min="12045" max="12045" width="9.5703125" style="1" customWidth="1"/>
    <col min="12046" max="12046" width="21.42578125" style="1" customWidth="1"/>
    <col min="12047" max="12047" width="15.42578125" style="1" customWidth="1"/>
    <col min="12048" max="12059" width="6.7109375" style="1"/>
    <col min="12060" max="12060" width="9.7109375" style="1" customWidth="1"/>
    <col min="12061" max="12071" width="6.7109375" style="1"/>
    <col min="12072" max="12072" width="5.7109375" style="1" bestFit="1" customWidth="1"/>
    <col min="12073" max="12288" width="6.7109375" style="1"/>
    <col min="12289" max="12289" width="3.7109375" style="1" customWidth="1"/>
    <col min="12290" max="12290" width="5" style="1" customWidth="1"/>
    <col min="12291" max="12293" width="4.7109375" style="1" customWidth="1"/>
    <col min="12294" max="12294" width="14.5703125" style="1" customWidth="1"/>
    <col min="12295" max="12295" width="24.7109375" style="1" customWidth="1"/>
    <col min="12296" max="12296" width="15.7109375" style="1" customWidth="1"/>
    <col min="12297" max="12297" width="13.7109375" style="1" customWidth="1"/>
    <col min="12298" max="12299" width="6.140625" style="1" customWidth="1"/>
    <col min="12300" max="12300" width="7.7109375" style="1" customWidth="1"/>
    <col min="12301" max="12301" width="9.5703125" style="1" customWidth="1"/>
    <col min="12302" max="12302" width="21.42578125" style="1" customWidth="1"/>
    <col min="12303" max="12303" width="15.42578125" style="1" customWidth="1"/>
    <col min="12304" max="12315" width="6.7109375" style="1"/>
    <col min="12316" max="12316" width="9.7109375" style="1" customWidth="1"/>
    <col min="12317" max="12327" width="6.7109375" style="1"/>
    <col min="12328" max="12328" width="5.7109375" style="1" bestFit="1" customWidth="1"/>
    <col min="12329" max="12544" width="6.7109375" style="1"/>
    <col min="12545" max="12545" width="3.7109375" style="1" customWidth="1"/>
    <col min="12546" max="12546" width="5" style="1" customWidth="1"/>
    <col min="12547" max="12549" width="4.7109375" style="1" customWidth="1"/>
    <col min="12550" max="12550" width="14.5703125" style="1" customWidth="1"/>
    <col min="12551" max="12551" width="24.7109375" style="1" customWidth="1"/>
    <col min="12552" max="12552" width="15.7109375" style="1" customWidth="1"/>
    <col min="12553" max="12553" width="13.7109375" style="1" customWidth="1"/>
    <col min="12554" max="12555" width="6.140625" style="1" customWidth="1"/>
    <col min="12556" max="12556" width="7.7109375" style="1" customWidth="1"/>
    <col min="12557" max="12557" width="9.5703125" style="1" customWidth="1"/>
    <col min="12558" max="12558" width="21.42578125" style="1" customWidth="1"/>
    <col min="12559" max="12559" width="15.42578125" style="1" customWidth="1"/>
    <col min="12560" max="12571" width="6.7109375" style="1"/>
    <col min="12572" max="12572" width="9.7109375" style="1" customWidth="1"/>
    <col min="12573" max="12583" width="6.7109375" style="1"/>
    <col min="12584" max="12584" width="5.7109375" style="1" bestFit="1" customWidth="1"/>
    <col min="12585" max="12800" width="6.7109375" style="1"/>
    <col min="12801" max="12801" width="3.7109375" style="1" customWidth="1"/>
    <col min="12802" max="12802" width="5" style="1" customWidth="1"/>
    <col min="12803" max="12805" width="4.7109375" style="1" customWidth="1"/>
    <col min="12806" max="12806" width="14.5703125" style="1" customWidth="1"/>
    <col min="12807" max="12807" width="24.7109375" style="1" customWidth="1"/>
    <col min="12808" max="12808" width="15.7109375" style="1" customWidth="1"/>
    <col min="12809" max="12809" width="13.7109375" style="1" customWidth="1"/>
    <col min="12810" max="12811" width="6.140625" style="1" customWidth="1"/>
    <col min="12812" max="12812" width="7.7109375" style="1" customWidth="1"/>
    <col min="12813" max="12813" width="9.5703125" style="1" customWidth="1"/>
    <col min="12814" max="12814" width="21.42578125" style="1" customWidth="1"/>
    <col min="12815" max="12815" width="15.42578125" style="1" customWidth="1"/>
    <col min="12816" max="12827" width="6.7109375" style="1"/>
    <col min="12828" max="12828" width="9.7109375" style="1" customWidth="1"/>
    <col min="12829" max="12839" width="6.7109375" style="1"/>
    <col min="12840" max="12840" width="5.7109375" style="1" bestFit="1" customWidth="1"/>
    <col min="12841" max="13056" width="6.7109375" style="1"/>
    <col min="13057" max="13057" width="3.7109375" style="1" customWidth="1"/>
    <col min="13058" max="13058" width="5" style="1" customWidth="1"/>
    <col min="13059" max="13061" width="4.7109375" style="1" customWidth="1"/>
    <col min="13062" max="13062" width="14.5703125" style="1" customWidth="1"/>
    <col min="13063" max="13063" width="24.7109375" style="1" customWidth="1"/>
    <col min="13064" max="13064" width="15.7109375" style="1" customWidth="1"/>
    <col min="13065" max="13065" width="13.7109375" style="1" customWidth="1"/>
    <col min="13066" max="13067" width="6.140625" style="1" customWidth="1"/>
    <col min="13068" max="13068" width="7.7109375" style="1" customWidth="1"/>
    <col min="13069" max="13069" width="9.5703125" style="1" customWidth="1"/>
    <col min="13070" max="13070" width="21.42578125" style="1" customWidth="1"/>
    <col min="13071" max="13071" width="15.42578125" style="1" customWidth="1"/>
    <col min="13072" max="13083" width="6.7109375" style="1"/>
    <col min="13084" max="13084" width="9.7109375" style="1" customWidth="1"/>
    <col min="13085" max="13095" width="6.7109375" style="1"/>
    <col min="13096" max="13096" width="5.7109375" style="1" bestFit="1" customWidth="1"/>
    <col min="13097" max="13312" width="6.7109375" style="1"/>
    <col min="13313" max="13313" width="3.7109375" style="1" customWidth="1"/>
    <col min="13314" max="13314" width="5" style="1" customWidth="1"/>
    <col min="13315" max="13317" width="4.7109375" style="1" customWidth="1"/>
    <col min="13318" max="13318" width="14.5703125" style="1" customWidth="1"/>
    <col min="13319" max="13319" width="24.7109375" style="1" customWidth="1"/>
    <col min="13320" max="13320" width="15.7109375" style="1" customWidth="1"/>
    <col min="13321" max="13321" width="13.7109375" style="1" customWidth="1"/>
    <col min="13322" max="13323" width="6.140625" style="1" customWidth="1"/>
    <col min="13324" max="13324" width="7.7109375" style="1" customWidth="1"/>
    <col min="13325" max="13325" width="9.5703125" style="1" customWidth="1"/>
    <col min="13326" max="13326" width="21.42578125" style="1" customWidth="1"/>
    <col min="13327" max="13327" width="15.42578125" style="1" customWidth="1"/>
    <col min="13328" max="13339" width="6.7109375" style="1"/>
    <col min="13340" max="13340" width="9.7109375" style="1" customWidth="1"/>
    <col min="13341" max="13351" width="6.7109375" style="1"/>
    <col min="13352" max="13352" width="5.7109375" style="1" bestFit="1" customWidth="1"/>
    <col min="13353" max="13568" width="6.7109375" style="1"/>
    <col min="13569" max="13569" width="3.7109375" style="1" customWidth="1"/>
    <col min="13570" max="13570" width="5" style="1" customWidth="1"/>
    <col min="13571" max="13573" width="4.7109375" style="1" customWidth="1"/>
    <col min="13574" max="13574" width="14.5703125" style="1" customWidth="1"/>
    <col min="13575" max="13575" width="24.7109375" style="1" customWidth="1"/>
    <col min="13576" max="13576" width="15.7109375" style="1" customWidth="1"/>
    <col min="13577" max="13577" width="13.7109375" style="1" customWidth="1"/>
    <col min="13578" max="13579" width="6.140625" style="1" customWidth="1"/>
    <col min="13580" max="13580" width="7.7109375" style="1" customWidth="1"/>
    <col min="13581" max="13581" width="9.5703125" style="1" customWidth="1"/>
    <col min="13582" max="13582" width="21.42578125" style="1" customWidth="1"/>
    <col min="13583" max="13583" width="15.42578125" style="1" customWidth="1"/>
    <col min="13584" max="13595" width="6.7109375" style="1"/>
    <col min="13596" max="13596" width="9.7109375" style="1" customWidth="1"/>
    <col min="13597" max="13607" width="6.7109375" style="1"/>
    <col min="13608" max="13608" width="5.7109375" style="1" bestFit="1" customWidth="1"/>
    <col min="13609" max="13824" width="6.7109375" style="1"/>
    <col min="13825" max="13825" width="3.7109375" style="1" customWidth="1"/>
    <col min="13826" max="13826" width="5" style="1" customWidth="1"/>
    <col min="13827" max="13829" width="4.7109375" style="1" customWidth="1"/>
    <col min="13830" max="13830" width="14.5703125" style="1" customWidth="1"/>
    <col min="13831" max="13831" width="24.7109375" style="1" customWidth="1"/>
    <col min="13832" max="13832" width="15.7109375" style="1" customWidth="1"/>
    <col min="13833" max="13833" width="13.7109375" style="1" customWidth="1"/>
    <col min="13834" max="13835" width="6.140625" style="1" customWidth="1"/>
    <col min="13836" max="13836" width="7.7109375" style="1" customWidth="1"/>
    <col min="13837" max="13837" width="9.5703125" style="1" customWidth="1"/>
    <col min="13838" max="13838" width="21.42578125" style="1" customWidth="1"/>
    <col min="13839" max="13839" width="15.42578125" style="1" customWidth="1"/>
    <col min="13840" max="13851" width="6.7109375" style="1"/>
    <col min="13852" max="13852" width="9.7109375" style="1" customWidth="1"/>
    <col min="13853" max="13863" width="6.7109375" style="1"/>
    <col min="13864" max="13864" width="5.7109375" style="1" bestFit="1" customWidth="1"/>
    <col min="13865" max="14080" width="6.7109375" style="1"/>
    <col min="14081" max="14081" width="3.7109375" style="1" customWidth="1"/>
    <col min="14082" max="14082" width="5" style="1" customWidth="1"/>
    <col min="14083" max="14085" width="4.7109375" style="1" customWidth="1"/>
    <col min="14086" max="14086" width="14.5703125" style="1" customWidth="1"/>
    <col min="14087" max="14087" width="24.7109375" style="1" customWidth="1"/>
    <col min="14088" max="14088" width="15.7109375" style="1" customWidth="1"/>
    <col min="14089" max="14089" width="13.7109375" style="1" customWidth="1"/>
    <col min="14090" max="14091" width="6.140625" style="1" customWidth="1"/>
    <col min="14092" max="14092" width="7.7109375" style="1" customWidth="1"/>
    <col min="14093" max="14093" width="9.5703125" style="1" customWidth="1"/>
    <col min="14094" max="14094" width="21.42578125" style="1" customWidth="1"/>
    <col min="14095" max="14095" width="15.42578125" style="1" customWidth="1"/>
    <col min="14096" max="14107" width="6.7109375" style="1"/>
    <col min="14108" max="14108" width="9.7109375" style="1" customWidth="1"/>
    <col min="14109" max="14119" width="6.7109375" style="1"/>
    <col min="14120" max="14120" width="5.7109375" style="1" bestFit="1" customWidth="1"/>
    <col min="14121" max="14336" width="6.7109375" style="1"/>
    <col min="14337" max="14337" width="3.7109375" style="1" customWidth="1"/>
    <col min="14338" max="14338" width="5" style="1" customWidth="1"/>
    <col min="14339" max="14341" width="4.7109375" style="1" customWidth="1"/>
    <col min="14342" max="14342" width="14.5703125" style="1" customWidth="1"/>
    <col min="14343" max="14343" width="24.7109375" style="1" customWidth="1"/>
    <col min="14344" max="14344" width="15.7109375" style="1" customWidth="1"/>
    <col min="14345" max="14345" width="13.7109375" style="1" customWidth="1"/>
    <col min="14346" max="14347" width="6.140625" style="1" customWidth="1"/>
    <col min="14348" max="14348" width="7.7109375" style="1" customWidth="1"/>
    <col min="14349" max="14349" width="9.5703125" style="1" customWidth="1"/>
    <col min="14350" max="14350" width="21.42578125" style="1" customWidth="1"/>
    <col min="14351" max="14351" width="15.42578125" style="1" customWidth="1"/>
    <col min="14352" max="14363" width="6.7109375" style="1"/>
    <col min="14364" max="14364" width="9.7109375" style="1" customWidth="1"/>
    <col min="14365" max="14375" width="6.7109375" style="1"/>
    <col min="14376" max="14376" width="5.7109375" style="1" bestFit="1" customWidth="1"/>
    <col min="14377" max="14592" width="6.7109375" style="1"/>
    <col min="14593" max="14593" width="3.7109375" style="1" customWidth="1"/>
    <col min="14594" max="14594" width="5" style="1" customWidth="1"/>
    <col min="14595" max="14597" width="4.7109375" style="1" customWidth="1"/>
    <col min="14598" max="14598" width="14.5703125" style="1" customWidth="1"/>
    <col min="14599" max="14599" width="24.7109375" style="1" customWidth="1"/>
    <col min="14600" max="14600" width="15.7109375" style="1" customWidth="1"/>
    <col min="14601" max="14601" width="13.7109375" style="1" customWidth="1"/>
    <col min="14602" max="14603" width="6.140625" style="1" customWidth="1"/>
    <col min="14604" max="14604" width="7.7109375" style="1" customWidth="1"/>
    <col min="14605" max="14605" width="9.5703125" style="1" customWidth="1"/>
    <col min="14606" max="14606" width="21.42578125" style="1" customWidth="1"/>
    <col min="14607" max="14607" width="15.42578125" style="1" customWidth="1"/>
    <col min="14608" max="14619" width="6.7109375" style="1"/>
    <col min="14620" max="14620" width="9.7109375" style="1" customWidth="1"/>
    <col min="14621" max="14631" width="6.7109375" style="1"/>
    <col min="14632" max="14632" width="5.7109375" style="1" bestFit="1" customWidth="1"/>
    <col min="14633" max="14848" width="6.7109375" style="1"/>
    <col min="14849" max="14849" width="3.7109375" style="1" customWidth="1"/>
    <col min="14850" max="14850" width="5" style="1" customWidth="1"/>
    <col min="14851" max="14853" width="4.7109375" style="1" customWidth="1"/>
    <col min="14854" max="14854" width="14.5703125" style="1" customWidth="1"/>
    <col min="14855" max="14855" width="24.7109375" style="1" customWidth="1"/>
    <col min="14856" max="14856" width="15.7109375" style="1" customWidth="1"/>
    <col min="14857" max="14857" width="13.7109375" style="1" customWidth="1"/>
    <col min="14858" max="14859" width="6.140625" style="1" customWidth="1"/>
    <col min="14860" max="14860" width="7.7109375" style="1" customWidth="1"/>
    <col min="14861" max="14861" width="9.5703125" style="1" customWidth="1"/>
    <col min="14862" max="14862" width="21.42578125" style="1" customWidth="1"/>
    <col min="14863" max="14863" width="15.42578125" style="1" customWidth="1"/>
    <col min="14864" max="14875" width="6.7109375" style="1"/>
    <col min="14876" max="14876" width="9.7109375" style="1" customWidth="1"/>
    <col min="14877" max="14887" width="6.7109375" style="1"/>
    <col min="14888" max="14888" width="5.7109375" style="1" bestFit="1" customWidth="1"/>
    <col min="14889" max="15104" width="6.7109375" style="1"/>
    <col min="15105" max="15105" width="3.7109375" style="1" customWidth="1"/>
    <col min="15106" max="15106" width="5" style="1" customWidth="1"/>
    <col min="15107" max="15109" width="4.7109375" style="1" customWidth="1"/>
    <col min="15110" max="15110" width="14.5703125" style="1" customWidth="1"/>
    <col min="15111" max="15111" width="24.7109375" style="1" customWidth="1"/>
    <col min="15112" max="15112" width="15.7109375" style="1" customWidth="1"/>
    <col min="15113" max="15113" width="13.7109375" style="1" customWidth="1"/>
    <col min="15114" max="15115" width="6.140625" style="1" customWidth="1"/>
    <col min="15116" max="15116" width="7.7109375" style="1" customWidth="1"/>
    <col min="15117" max="15117" width="9.5703125" style="1" customWidth="1"/>
    <col min="15118" max="15118" width="21.42578125" style="1" customWidth="1"/>
    <col min="15119" max="15119" width="15.42578125" style="1" customWidth="1"/>
    <col min="15120" max="15131" width="6.7109375" style="1"/>
    <col min="15132" max="15132" width="9.7109375" style="1" customWidth="1"/>
    <col min="15133" max="15143" width="6.7109375" style="1"/>
    <col min="15144" max="15144" width="5.7109375" style="1" bestFit="1" customWidth="1"/>
    <col min="15145" max="15360" width="6.7109375" style="1"/>
    <col min="15361" max="15361" width="3.7109375" style="1" customWidth="1"/>
    <col min="15362" max="15362" width="5" style="1" customWidth="1"/>
    <col min="15363" max="15365" width="4.7109375" style="1" customWidth="1"/>
    <col min="15366" max="15366" width="14.5703125" style="1" customWidth="1"/>
    <col min="15367" max="15367" width="24.7109375" style="1" customWidth="1"/>
    <col min="15368" max="15368" width="15.7109375" style="1" customWidth="1"/>
    <col min="15369" max="15369" width="13.7109375" style="1" customWidth="1"/>
    <col min="15370" max="15371" width="6.140625" style="1" customWidth="1"/>
    <col min="15372" max="15372" width="7.7109375" style="1" customWidth="1"/>
    <col min="15373" max="15373" width="9.5703125" style="1" customWidth="1"/>
    <col min="15374" max="15374" width="21.42578125" style="1" customWidth="1"/>
    <col min="15375" max="15375" width="15.42578125" style="1" customWidth="1"/>
    <col min="15376" max="15387" width="6.7109375" style="1"/>
    <col min="15388" max="15388" width="9.7109375" style="1" customWidth="1"/>
    <col min="15389" max="15399" width="6.7109375" style="1"/>
    <col min="15400" max="15400" width="5.7109375" style="1" bestFit="1" customWidth="1"/>
    <col min="15401" max="15616" width="6.7109375" style="1"/>
    <col min="15617" max="15617" width="3.7109375" style="1" customWidth="1"/>
    <col min="15618" max="15618" width="5" style="1" customWidth="1"/>
    <col min="15619" max="15621" width="4.7109375" style="1" customWidth="1"/>
    <col min="15622" max="15622" width="14.5703125" style="1" customWidth="1"/>
    <col min="15623" max="15623" width="24.7109375" style="1" customWidth="1"/>
    <col min="15624" max="15624" width="15.7109375" style="1" customWidth="1"/>
    <col min="15625" max="15625" width="13.7109375" style="1" customWidth="1"/>
    <col min="15626" max="15627" width="6.140625" style="1" customWidth="1"/>
    <col min="15628" max="15628" width="7.7109375" style="1" customWidth="1"/>
    <col min="15629" max="15629" width="9.5703125" style="1" customWidth="1"/>
    <col min="15630" max="15630" width="21.42578125" style="1" customWidth="1"/>
    <col min="15631" max="15631" width="15.42578125" style="1" customWidth="1"/>
    <col min="15632" max="15643" width="6.7109375" style="1"/>
    <col min="15644" max="15644" width="9.7109375" style="1" customWidth="1"/>
    <col min="15645" max="15655" width="6.7109375" style="1"/>
    <col min="15656" max="15656" width="5.7109375" style="1" bestFit="1" customWidth="1"/>
    <col min="15657" max="15872" width="6.7109375" style="1"/>
    <col min="15873" max="15873" width="3.7109375" style="1" customWidth="1"/>
    <col min="15874" max="15874" width="5" style="1" customWidth="1"/>
    <col min="15875" max="15877" width="4.7109375" style="1" customWidth="1"/>
    <col min="15878" max="15878" width="14.5703125" style="1" customWidth="1"/>
    <col min="15879" max="15879" width="24.7109375" style="1" customWidth="1"/>
    <col min="15880" max="15880" width="15.7109375" style="1" customWidth="1"/>
    <col min="15881" max="15881" width="13.7109375" style="1" customWidth="1"/>
    <col min="15882" max="15883" width="6.140625" style="1" customWidth="1"/>
    <col min="15884" max="15884" width="7.7109375" style="1" customWidth="1"/>
    <col min="15885" max="15885" width="9.5703125" style="1" customWidth="1"/>
    <col min="15886" max="15886" width="21.42578125" style="1" customWidth="1"/>
    <col min="15887" max="15887" width="15.42578125" style="1" customWidth="1"/>
    <col min="15888" max="15899" width="6.7109375" style="1"/>
    <col min="15900" max="15900" width="9.7109375" style="1" customWidth="1"/>
    <col min="15901" max="15911" width="6.7109375" style="1"/>
    <col min="15912" max="15912" width="5.7109375" style="1" bestFit="1" customWidth="1"/>
    <col min="15913" max="16128" width="6.7109375" style="1"/>
    <col min="16129" max="16129" width="3.7109375" style="1" customWidth="1"/>
    <col min="16130" max="16130" width="5" style="1" customWidth="1"/>
    <col min="16131" max="16133" width="4.7109375" style="1" customWidth="1"/>
    <col min="16134" max="16134" width="14.5703125" style="1" customWidth="1"/>
    <col min="16135" max="16135" width="24.7109375" style="1" customWidth="1"/>
    <col min="16136" max="16136" width="15.7109375" style="1" customWidth="1"/>
    <col min="16137" max="16137" width="13.7109375" style="1" customWidth="1"/>
    <col min="16138" max="16139" width="6.140625" style="1" customWidth="1"/>
    <col min="16140" max="16140" width="7.7109375" style="1" customWidth="1"/>
    <col min="16141" max="16141" width="9.5703125" style="1" customWidth="1"/>
    <col min="16142" max="16142" width="21.42578125" style="1" customWidth="1"/>
    <col min="16143" max="16143" width="15.42578125" style="1" customWidth="1"/>
    <col min="16144" max="16155" width="6.7109375" style="1"/>
    <col min="16156" max="16156" width="9.7109375" style="1" customWidth="1"/>
    <col min="16157" max="16167" width="6.7109375" style="1"/>
    <col min="16168" max="16168" width="5.7109375" style="1" bestFit="1" customWidth="1"/>
    <col min="16169" max="16384" width="6.7109375" style="1"/>
  </cols>
  <sheetData>
    <row r="1" spans="1:40" ht="80.099999999999994" customHeight="1" thickBot="1" x14ac:dyDescent="0.25">
      <c r="A1" s="490" t="s">
        <v>0</v>
      </c>
      <c r="B1" s="491"/>
      <c r="C1" s="491"/>
      <c r="D1" s="491"/>
      <c r="E1" s="491"/>
      <c r="F1" s="491"/>
      <c r="G1" s="491"/>
      <c r="H1" s="491"/>
      <c r="I1" s="491"/>
      <c r="J1" s="491"/>
      <c r="K1" s="491"/>
      <c r="L1" s="491"/>
      <c r="M1" s="491"/>
      <c r="N1" s="491"/>
      <c r="O1" s="491"/>
      <c r="P1" s="491"/>
      <c r="Q1" s="491"/>
      <c r="R1" s="491"/>
      <c r="S1" s="491"/>
      <c r="T1" s="491"/>
      <c r="U1" s="491"/>
      <c r="V1" s="491"/>
      <c r="W1" s="491"/>
      <c r="X1" s="491"/>
      <c r="Y1" s="491"/>
      <c r="Z1" s="491"/>
      <c r="AA1" s="491"/>
      <c r="AB1" s="491"/>
      <c r="AC1" s="491"/>
      <c r="AD1" s="491"/>
      <c r="AE1" s="491"/>
      <c r="AF1" s="491"/>
      <c r="AG1" s="491"/>
      <c r="AH1" s="491"/>
      <c r="AI1" s="491"/>
      <c r="AJ1" s="491"/>
      <c r="AK1" s="491"/>
      <c r="AL1" s="491"/>
      <c r="AM1" s="491"/>
      <c r="AN1" s="492"/>
    </row>
    <row r="2" spans="1:40" ht="12.75" customHeight="1" x14ac:dyDescent="0.2">
      <c r="A2" s="321" t="s">
        <v>538</v>
      </c>
      <c r="B2" s="321"/>
      <c r="C2" s="321"/>
      <c r="D2" s="321"/>
      <c r="E2" s="321"/>
      <c r="F2" s="321"/>
      <c r="G2" s="321"/>
      <c r="H2" s="321"/>
      <c r="I2" s="321"/>
      <c r="J2" s="321"/>
      <c r="K2" s="321"/>
      <c r="L2" s="321"/>
      <c r="M2" s="321" t="s">
        <v>554</v>
      </c>
      <c r="N2" s="321"/>
      <c r="O2" s="321"/>
      <c r="P2" s="321"/>
      <c r="Q2" s="321"/>
      <c r="R2" s="321"/>
      <c r="S2" s="321"/>
      <c r="T2" s="321"/>
      <c r="U2" s="321"/>
      <c r="V2" s="321"/>
      <c r="W2" s="321"/>
      <c r="X2" s="321"/>
      <c r="Y2" s="321"/>
      <c r="Z2" s="321"/>
      <c r="AA2" s="321"/>
      <c r="AB2" s="321"/>
      <c r="AC2" s="321"/>
      <c r="AD2" s="321"/>
      <c r="AE2" s="588" t="s">
        <v>555</v>
      </c>
      <c r="AF2" s="495"/>
      <c r="AG2" s="495"/>
      <c r="AH2" s="495"/>
      <c r="AI2" s="495"/>
      <c r="AJ2" s="495"/>
      <c r="AK2" s="495"/>
      <c r="AL2" s="495"/>
      <c r="AM2" s="495"/>
      <c r="AN2" s="496"/>
    </row>
    <row r="3" spans="1:40" ht="12.75" customHeight="1" thickBot="1" x14ac:dyDescent="0.25">
      <c r="A3" s="624" t="s">
        <v>556</v>
      </c>
      <c r="B3" s="589"/>
      <c r="C3" s="589"/>
      <c r="D3" s="589"/>
      <c r="E3" s="589"/>
      <c r="F3" s="589"/>
      <c r="G3" s="589"/>
      <c r="H3" s="589"/>
      <c r="I3" s="589"/>
      <c r="J3" s="589"/>
      <c r="K3" s="589"/>
      <c r="L3" s="590"/>
      <c r="M3" s="377" t="s">
        <v>557</v>
      </c>
      <c r="N3" s="377"/>
      <c r="O3" s="377"/>
      <c r="P3" s="377"/>
      <c r="Q3" s="377"/>
      <c r="R3" s="377"/>
      <c r="S3" s="377"/>
      <c r="T3" s="377"/>
      <c r="U3" s="377"/>
      <c r="V3" s="377"/>
      <c r="W3" s="377"/>
      <c r="X3" s="377"/>
      <c r="Y3" s="377"/>
      <c r="Z3" s="377"/>
      <c r="AA3" s="377"/>
      <c r="AB3" s="377"/>
      <c r="AC3" s="377"/>
      <c r="AD3" s="377"/>
      <c r="AE3" s="588"/>
      <c r="AF3" s="495"/>
      <c r="AG3" s="495"/>
      <c r="AH3" s="495"/>
      <c r="AI3" s="495"/>
      <c r="AJ3" s="495"/>
      <c r="AK3" s="495"/>
      <c r="AL3" s="495"/>
      <c r="AM3" s="495"/>
      <c r="AN3" s="496"/>
    </row>
    <row r="4" spans="1:40" ht="12.75" customHeight="1" x14ac:dyDescent="0.2">
      <c r="A4" s="394" t="s">
        <v>6</v>
      </c>
      <c r="B4" s="379"/>
      <c r="C4" s="379"/>
      <c r="D4" s="379"/>
      <c r="E4" s="379"/>
      <c r="F4" s="379"/>
      <c r="G4" s="379"/>
      <c r="H4" s="379"/>
      <c r="I4" s="379"/>
      <c r="J4" s="379"/>
      <c r="K4" s="379"/>
      <c r="L4" s="379"/>
      <c r="M4" s="379"/>
      <c r="N4" s="379"/>
      <c r="O4" s="379"/>
      <c r="P4" s="423" t="s">
        <v>7</v>
      </c>
      <c r="Q4" s="423"/>
      <c r="R4" s="423"/>
      <c r="S4" s="423"/>
      <c r="T4" s="423"/>
      <c r="U4" s="423"/>
      <c r="V4" s="423"/>
      <c r="W4" s="423"/>
      <c r="X4" s="423"/>
      <c r="Y4" s="423"/>
      <c r="Z4" s="423"/>
      <c r="AA4" s="423"/>
      <c r="AB4" s="625" t="s">
        <v>8</v>
      </c>
      <c r="AC4" s="626"/>
      <c r="AD4" s="626"/>
      <c r="AE4" s="626"/>
      <c r="AF4" s="626"/>
      <c r="AG4" s="626"/>
      <c r="AH4" s="626"/>
      <c r="AI4" s="626"/>
      <c r="AJ4" s="626"/>
      <c r="AK4" s="626"/>
      <c r="AL4" s="626"/>
      <c r="AM4" s="626"/>
      <c r="AN4" s="627"/>
    </row>
    <row r="5" spans="1:40" ht="27" customHeight="1" x14ac:dyDescent="0.2">
      <c r="A5" s="395" t="s">
        <v>9</v>
      </c>
      <c r="B5" s="335" t="s">
        <v>10</v>
      </c>
      <c r="C5" s="335"/>
      <c r="D5" s="335"/>
      <c r="E5" s="335"/>
      <c r="F5" s="332" t="s">
        <v>11</v>
      </c>
      <c r="G5" s="332" t="s">
        <v>12</v>
      </c>
      <c r="H5" s="332" t="s">
        <v>13</v>
      </c>
      <c r="I5" s="332" t="s">
        <v>14</v>
      </c>
      <c r="J5" s="332" t="s">
        <v>15</v>
      </c>
      <c r="K5" s="332" t="s">
        <v>16</v>
      </c>
      <c r="L5" s="332"/>
      <c r="M5" s="332" t="s">
        <v>17</v>
      </c>
      <c r="N5" s="332" t="s">
        <v>18</v>
      </c>
      <c r="O5" s="332" t="s">
        <v>19</v>
      </c>
      <c r="P5" s="499" t="s">
        <v>20</v>
      </c>
      <c r="Q5" s="499" t="s">
        <v>21</v>
      </c>
      <c r="R5" s="499" t="s">
        <v>22</v>
      </c>
      <c r="S5" s="499" t="s">
        <v>23</v>
      </c>
      <c r="T5" s="499" t="s">
        <v>24</v>
      </c>
      <c r="U5" s="499" t="s">
        <v>25</v>
      </c>
      <c r="V5" s="499" t="s">
        <v>26</v>
      </c>
      <c r="W5" s="499" t="s">
        <v>27</v>
      </c>
      <c r="X5" s="499" t="s">
        <v>28</v>
      </c>
      <c r="Y5" s="499" t="s">
        <v>29</v>
      </c>
      <c r="Z5" s="499" t="s">
        <v>30</v>
      </c>
      <c r="AA5" s="499" t="s">
        <v>31</v>
      </c>
      <c r="AB5" s="348" t="s">
        <v>306</v>
      </c>
      <c r="AC5" s="504" t="s">
        <v>20</v>
      </c>
      <c r="AD5" s="504" t="s">
        <v>21</v>
      </c>
      <c r="AE5" s="504" t="s">
        <v>22</v>
      </c>
      <c r="AF5" s="504" t="s">
        <v>23</v>
      </c>
      <c r="AG5" s="504" t="s">
        <v>24</v>
      </c>
      <c r="AH5" s="504" t="s">
        <v>25</v>
      </c>
      <c r="AI5" s="504" t="s">
        <v>26</v>
      </c>
      <c r="AJ5" s="504" t="s">
        <v>27</v>
      </c>
      <c r="AK5" s="504" t="s">
        <v>28</v>
      </c>
      <c r="AL5" s="504" t="s">
        <v>29</v>
      </c>
      <c r="AM5" s="504" t="s">
        <v>30</v>
      </c>
      <c r="AN5" s="516" t="s">
        <v>31</v>
      </c>
    </row>
    <row r="6" spans="1:40" ht="22.5" customHeight="1" x14ac:dyDescent="0.2">
      <c r="A6" s="395"/>
      <c r="B6" s="11">
        <v>1</v>
      </c>
      <c r="C6" s="11">
        <v>2</v>
      </c>
      <c r="D6" s="11">
        <v>3</v>
      </c>
      <c r="E6" s="11">
        <v>4</v>
      </c>
      <c r="F6" s="332"/>
      <c r="G6" s="332"/>
      <c r="H6" s="332"/>
      <c r="I6" s="332"/>
      <c r="J6" s="332"/>
      <c r="K6" s="11" t="s">
        <v>32</v>
      </c>
      <c r="L6" s="11" t="s">
        <v>33</v>
      </c>
      <c r="M6" s="332"/>
      <c r="N6" s="332"/>
      <c r="O6" s="332"/>
      <c r="P6" s="499"/>
      <c r="Q6" s="499"/>
      <c r="R6" s="499"/>
      <c r="S6" s="499"/>
      <c r="T6" s="499"/>
      <c r="U6" s="499"/>
      <c r="V6" s="499"/>
      <c r="W6" s="499"/>
      <c r="X6" s="499"/>
      <c r="Y6" s="499"/>
      <c r="Z6" s="499"/>
      <c r="AA6" s="499"/>
      <c r="AB6" s="349"/>
      <c r="AC6" s="504"/>
      <c r="AD6" s="504"/>
      <c r="AE6" s="504"/>
      <c r="AF6" s="504"/>
      <c r="AG6" s="504"/>
      <c r="AH6" s="504"/>
      <c r="AI6" s="504"/>
      <c r="AJ6" s="504"/>
      <c r="AK6" s="504"/>
      <c r="AL6" s="504"/>
      <c r="AM6" s="504"/>
      <c r="AN6" s="516"/>
    </row>
    <row r="7" spans="1:40" s="294" customFormat="1" ht="125.25" customHeight="1" x14ac:dyDescent="0.2">
      <c r="A7" s="283">
        <v>1</v>
      </c>
      <c r="B7" s="284" t="s">
        <v>75</v>
      </c>
      <c r="C7" s="284"/>
      <c r="D7" s="284"/>
      <c r="E7" s="285"/>
      <c r="F7" s="286" t="s">
        <v>558</v>
      </c>
      <c r="G7" s="287" t="s">
        <v>559</v>
      </c>
      <c r="H7" s="287" t="s">
        <v>560</v>
      </c>
      <c r="I7" s="288" t="s">
        <v>52</v>
      </c>
      <c r="J7" s="289">
        <v>1</v>
      </c>
      <c r="K7" s="290" t="s">
        <v>561</v>
      </c>
      <c r="L7" s="289" t="s">
        <v>66</v>
      </c>
      <c r="M7" s="288" t="s">
        <v>41</v>
      </c>
      <c r="N7" s="288" t="s">
        <v>562</v>
      </c>
      <c r="O7" s="288" t="s">
        <v>563</v>
      </c>
      <c r="P7" s="291" t="s">
        <v>66</v>
      </c>
      <c r="Q7" s="291" t="s">
        <v>66</v>
      </c>
      <c r="R7" s="291" t="s">
        <v>66</v>
      </c>
      <c r="S7" s="291" t="s">
        <v>66</v>
      </c>
      <c r="T7" s="291" t="s">
        <v>66</v>
      </c>
      <c r="U7" s="291" t="s">
        <v>66</v>
      </c>
      <c r="V7" s="291" t="s">
        <v>66</v>
      </c>
      <c r="W7" s="291" t="s">
        <v>66</v>
      </c>
      <c r="X7" s="291" t="s">
        <v>66</v>
      </c>
      <c r="Y7" s="291" t="s">
        <v>66</v>
      </c>
      <c r="Z7" s="291" t="s">
        <v>66</v>
      </c>
      <c r="AA7" s="291">
        <v>1</v>
      </c>
      <c r="AB7" s="292">
        <v>1</v>
      </c>
      <c r="AC7" s="291" t="s">
        <v>66</v>
      </c>
      <c r="AD7" s="291" t="s">
        <v>66</v>
      </c>
      <c r="AE7" s="291" t="s">
        <v>66</v>
      </c>
      <c r="AF7" s="291" t="s">
        <v>66</v>
      </c>
      <c r="AG7" s="291" t="s">
        <v>66</v>
      </c>
      <c r="AH7" s="291" t="s">
        <v>66</v>
      </c>
      <c r="AI7" s="291" t="s">
        <v>66</v>
      </c>
      <c r="AJ7" s="291" t="s">
        <v>66</v>
      </c>
      <c r="AK7" s="291" t="s">
        <v>66</v>
      </c>
      <c r="AL7" s="291" t="s">
        <v>66</v>
      </c>
      <c r="AM7" s="291" t="s">
        <v>66</v>
      </c>
      <c r="AN7" s="293" t="s">
        <v>564</v>
      </c>
    </row>
    <row r="8" spans="1:40" s="294" customFormat="1" ht="101.25" customHeight="1" x14ac:dyDescent="0.2">
      <c r="A8" s="283">
        <v>2</v>
      </c>
      <c r="B8" s="284" t="s">
        <v>75</v>
      </c>
      <c r="C8" s="284"/>
      <c r="D8" s="284"/>
      <c r="E8" s="285"/>
      <c r="F8" s="286" t="s">
        <v>565</v>
      </c>
      <c r="G8" s="288" t="s">
        <v>566</v>
      </c>
      <c r="H8" s="288" t="s">
        <v>567</v>
      </c>
      <c r="I8" s="288" t="s">
        <v>52</v>
      </c>
      <c r="J8" s="290" t="s">
        <v>568</v>
      </c>
      <c r="K8" s="290" t="s">
        <v>569</v>
      </c>
      <c r="L8" s="289" t="s">
        <v>570</v>
      </c>
      <c r="M8" s="288" t="s">
        <v>571</v>
      </c>
      <c r="N8" s="288" t="s">
        <v>572</v>
      </c>
      <c r="O8" s="288" t="s">
        <v>563</v>
      </c>
      <c r="P8" s="291" t="s">
        <v>66</v>
      </c>
      <c r="Q8" s="291" t="s">
        <v>66</v>
      </c>
      <c r="R8" s="291" t="s">
        <v>66</v>
      </c>
      <c r="S8" s="291" t="s">
        <v>66</v>
      </c>
      <c r="T8" s="291" t="s">
        <v>66</v>
      </c>
      <c r="U8" s="291" t="s">
        <v>66</v>
      </c>
      <c r="V8" s="291" t="s">
        <v>66</v>
      </c>
      <c r="W8" s="291" t="s">
        <v>66</v>
      </c>
      <c r="X8" s="291" t="s">
        <v>66</v>
      </c>
      <c r="Y8" s="291" t="s">
        <v>66</v>
      </c>
      <c r="Z8" s="291" t="s">
        <v>66</v>
      </c>
      <c r="AA8" s="291" t="s">
        <v>568</v>
      </c>
      <c r="AB8" s="295" t="s">
        <v>568</v>
      </c>
      <c r="AC8" s="291" t="s">
        <v>66</v>
      </c>
      <c r="AD8" s="291" t="s">
        <v>66</v>
      </c>
      <c r="AE8" s="291" t="s">
        <v>66</v>
      </c>
      <c r="AF8" s="291" t="s">
        <v>66</v>
      </c>
      <c r="AG8" s="291" t="s">
        <v>66</v>
      </c>
      <c r="AH8" s="291" t="s">
        <v>66</v>
      </c>
      <c r="AI8" s="291" t="s">
        <v>66</v>
      </c>
      <c r="AJ8" s="291" t="s">
        <v>66</v>
      </c>
      <c r="AK8" s="291" t="s">
        <v>66</v>
      </c>
      <c r="AL8" s="291" t="s">
        <v>66</v>
      </c>
      <c r="AM8" s="291" t="s">
        <v>66</v>
      </c>
      <c r="AN8" s="293" t="s">
        <v>564</v>
      </c>
    </row>
    <row r="9" spans="1:40" s="294" customFormat="1" ht="101.25" customHeight="1" thickBot="1" x14ac:dyDescent="0.25">
      <c r="A9" s="296">
        <v>3</v>
      </c>
      <c r="B9" s="297" t="s">
        <v>75</v>
      </c>
      <c r="C9" s="297"/>
      <c r="D9" s="297"/>
      <c r="E9" s="298"/>
      <c r="F9" s="299" t="s">
        <v>573</v>
      </c>
      <c r="G9" s="300" t="s">
        <v>574</v>
      </c>
      <c r="H9" s="300" t="s">
        <v>575</v>
      </c>
      <c r="I9" s="300" t="s">
        <v>52</v>
      </c>
      <c r="J9" s="301">
        <v>1</v>
      </c>
      <c r="K9" s="301">
        <v>0</v>
      </c>
      <c r="L9" s="302" t="s">
        <v>570</v>
      </c>
      <c r="M9" s="300" t="s">
        <v>41</v>
      </c>
      <c r="N9" s="300" t="s">
        <v>576</v>
      </c>
      <c r="O9" s="300" t="s">
        <v>563</v>
      </c>
      <c r="P9" s="303" t="s">
        <v>66</v>
      </c>
      <c r="Q9" s="303" t="s">
        <v>66</v>
      </c>
      <c r="R9" s="303" t="s">
        <v>66</v>
      </c>
      <c r="S9" s="303" t="s">
        <v>66</v>
      </c>
      <c r="T9" s="303" t="s">
        <v>66</v>
      </c>
      <c r="U9" s="303" t="s">
        <v>66</v>
      </c>
      <c r="V9" s="303" t="s">
        <v>66</v>
      </c>
      <c r="W9" s="303" t="s">
        <v>66</v>
      </c>
      <c r="X9" s="303" t="s">
        <v>66</v>
      </c>
      <c r="Y9" s="303" t="s">
        <v>66</v>
      </c>
      <c r="Z9" s="303" t="s">
        <v>66</v>
      </c>
      <c r="AA9" s="304">
        <v>1</v>
      </c>
      <c r="AB9" s="305">
        <v>1</v>
      </c>
      <c r="AC9" s="303" t="s">
        <v>66</v>
      </c>
      <c r="AD9" s="303" t="s">
        <v>66</v>
      </c>
      <c r="AE9" s="303" t="s">
        <v>66</v>
      </c>
      <c r="AF9" s="303" t="s">
        <v>66</v>
      </c>
      <c r="AG9" s="303" t="s">
        <v>66</v>
      </c>
      <c r="AH9" s="303" t="s">
        <v>66</v>
      </c>
      <c r="AI9" s="303" t="s">
        <v>66</v>
      </c>
      <c r="AJ9" s="303" t="s">
        <v>66</v>
      </c>
      <c r="AK9" s="303" t="s">
        <v>66</v>
      </c>
      <c r="AL9" s="303" t="s">
        <v>66</v>
      </c>
      <c r="AM9" s="303" t="s">
        <v>66</v>
      </c>
      <c r="AN9" s="293" t="s">
        <v>564</v>
      </c>
    </row>
    <row r="10" spans="1:40" ht="12.75" customHeight="1" thickBot="1" x14ac:dyDescent="0.25">
      <c r="A10" s="631" t="s">
        <v>68</v>
      </c>
      <c r="B10" s="632"/>
      <c r="C10" s="632"/>
      <c r="D10" s="632"/>
      <c r="E10" s="632"/>
      <c r="F10" s="632"/>
      <c r="G10" s="632"/>
      <c r="H10" s="632"/>
      <c r="I10" s="632"/>
      <c r="J10" s="632"/>
      <c r="K10" s="632"/>
      <c r="L10" s="632"/>
      <c r="M10" s="632"/>
      <c r="N10" s="632"/>
      <c r="O10" s="632"/>
      <c r="P10" s="632"/>
      <c r="Q10" s="632"/>
      <c r="R10" s="632"/>
      <c r="S10" s="632"/>
      <c r="T10" s="632"/>
      <c r="U10" s="632"/>
      <c r="V10" s="632"/>
      <c r="W10" s="632"/>
      <c r="X10" s="632"/>
      <c r="Y10" s="632"/>
      <c r="Z10" s="632"/>
      <c r="AA10" s="632"/>
      <c r="AB10" s="632"/>
      <c r="AC10" s="632"/>
      <c r="AD10" s="632"/>
      <c r="AE10" s="632"/>
      <c r="AF10" s="632"/>
      <c r="AG10" s="632"/>
      <c r="AH10" s="632"/>
      <c r="AI10" s="632"/>
      <c r="AJ10" s="632"/>
      <c r="AK10" s="632"/>
      <c r="AL10" s="632"/>
      <c r="AM10" s="632"/>
      <c r="AN10" s="633"/>
    </row>
    <row r="11" spans="1:40" ht="93" customHeight="1" thickBot="1" x14ac:dyDescent="0.25">
      <c r="A11" s="628" t="s">
        <v>577</v>
      </c>
      <c r="B11" s="629"/>
      <c r="C11" s="629"/>
      <c r="D11" s="629"/>
      <c r="E11" s="629"/>
      <c r="F11" s="629"/>
      <c r="G11" s="629"/>
      <c r="H11" s="629"/>
      <c r="I11" s="629"/>
      <c r="J11" s="629"/>
      <c r="K11" s="629"/>
      <c r="L11" s="629"/>
      <c r="M11" s="629"/>
      <c r="N11" s="629"/>
      <c r="O11" s="629"/>
      <c r="P11" s="629"/>
      <c r="Q11" s="629"/>
      <c r="R11" s="629"/>
      <c r="S11" s="629"/>
      <c r="T11" s="629"/>
      <c r="U11" s="629"/>
      <c r="V11" s="629"/>
      <c r="W11" s="629"/>
      <c r="X11" s="629"/>
      <c r="Y11" s="629"/>
      <c r="Z11" s="629"/>
      <c r="AA11" s="629"/>
      <c r="AB11" s="629"/>
      <c r="AC11" s="629"/>
      <c r="AD11" s="629"/>
      <c r="AE11" s="629"/>
      <c r="AF11" s="629"/>
      <c r="AG11" s="629"/>
      <c r="AH11" s="629"/>
      <c r="AI11" s="629"/>
      <c r="AJ11" s="629"/>
      <c r="AK11" s="629"/>
      <c r="AL11" s="629"/>
      <c r="AM11" s="629"/>
      <c r="AN11" s="630"/>
    </row>
  </sheetData>
  <mergeCells count="47">
    <mergeCell ref="A11:AN11"/>
    <mergeCell ref="AJ5:AJ6"/>
    <mergeCell ref="AK5:AK6"/>
    <mergeCell ref="AL5:AL6"/>
    <mergeCell ref="AM5:AM6"/>
    <mergeCell ref="AN5:AN6"/>
    <mergeCell ref="A10:AN10"/>
    <mergeCell ref="AD5:AD6"/>
    <mergeCell ref="AE5:AE6"/>
    <mergeCell ref="AF5:AF6"/>
    <mergeCell ref="AG5:AG6"/>
    <mergeCell ref="AH5:AH6"/>
    <mergeCell ref="AI5:AI6"/>
    <mergeCell ref="X5:X6"/>
    <mergeCell ref="Y5:Y6"/>
    <mergeCell ref="Z5:Z6"/>
    <mergeCell ref="AA5:AA6"/>
    <mergeCell ref="AB5:AB6"/>
    <mergeCell ref="AC5:AC6"/>
    <mergeCell ref="R5:R6"/>
    <mergeCell ref="S5:S6"/>
    <mergeCell ref="T5:T6"/>
    <mergeCell ref="U5:U6"/>
    <mergeCell ref="V5:V6"/>
    <mergeCell ref="W5:W6"/>
    <mergeCell ref="Q5:Q6"/>
    <mergeCell ref="A4:O4"/>
    <mergeCell ref="P4:AA4"/>
    <mergeCell ref="AB4:AN4"/>
    <mergeCell ref="A5:A6"/>
    <mergeCell ref="B5:E5"/>
    <mergeCell ref="F5:F6"/>
    <mergeCell ref="G5:G6"/>
    <mergeCell ref="H5:H6"/>
    <mergeCell ref="I5:I6"/>
    <mergeCell ref="J5:J6"/>
    <mergeCell ref="K5:L5"/>
    <mergeCell ref="M5:M6"/>
    <mergeCell ref="N5:N6"/>
    <mergeCell ref="O5:O6"/>
    <mergeCell ref="P5:P6"/>
    <mergeCell ref="A1:AN1"/>
    <mergeCell ref="A2:L2"/>
    <mergeCell ref="M2:AD2"/>
    <mergeCell ref="AE2:AN3"/>
    <mergeCell ref="A3:L3"/>
    <mergeCell ref="M3:AD3"/>
  </mergeCells>
  <pageMargins left="0.70866141732283472" right="0.70866141732283472" top="0.74803149606299213" bottom="0.74803149606299213" header="0.31496062992125984" footer="0.31496062992125984"/>
  <pageSetup paperSize="5" scale="90" orientation="landscape" horizontalDpi="300" verticalDpi="300" r:id="rId1"/>
  <headerFooter>
    <oddFooter xml:space="preserve">&amp;L&amp;"Arial,Normal"&amp;8FR.EM.012&amp;C&amp;"Arial,Normal"&amp;8                                                                                                            &amp;R&amp;"Arial,Normal"&amp;8Versión 06_15/02/2018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30"/>
  <sheetViews>
    <sheetView zoomScale="80" zoomScaleNormal="80" workbookViewId="0">
      <selection activeCell="M11" sqref="M11"/>
    </sheetView>
  </sheetViews>
  <sheetFormatPr baseColWidth="10" defaultColWidth="6.7109375" defaultRowHeight="12.75" x14ac:dyDescent="0.2"/>
  <cols>
    <col min="1" max="1" width="3.7109375" style="2" customWidth="1"/>
    <col min="2" max="2" width="5" style="2" customWidth="1"/>
    <col min="3" max="5" width="4.7109375" style="2" customWidth="1"/>
    <col min="6" max="6" width="15.28515625" style="2" customWidth="1"/>
    <col min="7" max="7" width="14.140625" style="2" customWidth="1"/>
    <col min="8" max="8" width="20.7109375" style="2" customWidth="1"/>
    <col min="9" max="9" width="12.140625" style="2" customWidth="1"/>
    <col min="10" max="10" width="10.5703125" style="2" customWidth="1"/>
    <col min="11" max="11" width="10.28515625" style="2" customWidth="1"/>
    <col min="12" max="12" width="9.7109375" style="2" customWidth="1"/>
    <col min="13" max="13" width="10.85546875" style="2" customWidth="1"/>
    <col min="14" max="14" width="21.42578125" style="2" customWidth="1"/>
    <col min="15" max="15" width="15.42578125" style="2" customWidth="1"/>
    <col min="16" max="16" width="6.42578125" style="2" customWidth="1"/>
    <col min="17" max="20" width="6.7109375" style="2"/>
    <col min="21" max="21" width="7.5703125" style="2" customWidth="1"/>
    <col min="22" max="22" width="7" style="2" customWidth="1"/>
    <col min="23" max="27" width="6.7109375" style="2"/>
    <col min="28" max="41" width="6.7109375" style="1"/>
    <col min="42" max="256" width="6.7109375" style="2"/>
    <col min="257" max="257" width="3.7109375" style="2" customWidth="1"/>
    <col min="258" max="258" width="5" style="2" customWidth="1"/>
    <col min="259" max="261" width="4.7109375" style="2" customWidth="1"/>
    <col min="262" max="262" width="15.28515625" style="2" customWidth="1"/>
    <col min="263" max="263" width="14.140625" style="2" customWidth="1"/>
    <col min="264" max="264" width="20.7109375" style="2" customWidth="1"/>
    <col min="265" max="265" width="12.140625" style="2" customWidth="1"/>
    <col min="266" max="266" width="10.5703125" style="2" customWidth="1"/>
    <col min="267" max="267" width="10.28515625" style="2" customWidth="1"/>
    <col min="268" max="268" width="9.7109375" style="2" customWidth="1"/>
    <col min="269" max="269" width="10.85546875" style="2" customWidth="1"/>
    <col min="270" max="270" width="21.42578125" style="2" customWidth="1"/>
    <col min="271" max="271" width="15.42578125" style="2" customWidth="1"/>
    <col min="272" max="272" width="6.42578125" style="2" customWidth="1"/>
    <col min="273" max="276" width="6.7109375" style="2"/>
    <col min="277" max="277" width="7.5703125" style="2" customWidth="1"/>
    <col min="278" max="278" width="7" style="2" customWidth="1"/>
    <col min="279" max="512" width="6.7109375" style="2"/>
    <col min="513" max="513" width="3.7109375" style="2" customWidth="1"/>
    <col min="514" max="514" width="5" style="2" customWidth="1"/>
    <col min="515" max="517" width="4.7109375" style="2" customWidth="1"/>
    <col min="518" max="518" width="15.28515625" style="2" customWidth="1"/>
    <col min="519" max="519" width="14.140625" style="2" customWidth="1"/>
    <col min="520" max="520" width="20.7109375" style="2" customWidth="1"/>
    <col min="521" max="521" width="12.140625" style="2" customWidth="1"/>
    <col min="522" max="522" width="10.5703125" style="2" customWidth="1"/>
    <col min="523" max="523" width="10.28515625" style="2" customWidth="1"/>
    <col min="524" max="524" width="9.7109375" style="2" customWidth="1"/>
    <col min="525" max="525" width="10.85546875" style="2" customWidth="1"/>
    <col min="526" max="526" width="21.42578125" style="2" customWidth="1"/>
    <col min="527" max="527" width="15.42578125" style="2" customWidth="1"/>
    <col min="528" max="528" width="6.42578125" style="2" customWidth="1"/>
    <col min="529" max="532" width="6.7109375" style="2"/>
    <col min="533" max="533" width="7.5703125" style="2" customWidth="1"/>
    <col min="534" max="534" width="7" style="2" customWidth="1"/>
    <col min="535" max="768" width="6.7109375" style="2"/>
    <col min="769" max="769" width="3.7109375" style="2" customWidth="1"/>
    <col min="770" max="770" width="5" style="2" customWidth="1"/>
    <col min="771" max="773" width="4.7109375" style="2" customWidth="1"/>
    <col min="774" max="774" width="15.28515625" style="2" customWidth="1"/>
    <col min="775" max="775" width="14.140625" style="2" customWidth="1"/>
    <col min="776" max="776" width="20.7109375" style="2" customWidth="1"/>
    <col min="777" max="777" width="12.140625" style="2" customWidth="1"/>
    <col min="778" max="778" width="10.5703125" style="2" customWidth="1"/>
    <col min="779" max="779" width="10.28515625" style="2" customWidth="1"/>
    <col min="780" max="780" width="9.7109375" style="2" customWidth="1"/>
    <col min="781" max="781" width="10.85546875" style="2" customWidth="1"/>
    <col min="782" max="782" width="21.42578125" style="2" customWidth="1"/>
    <col min="783" max="783" width="15.42578125" style="2" customWidth="1"/>
    <col min="784" max="784" width="6.42578125" style="2" customWidth="1"/>
    <col min="785" max="788" width="6.7109375" style="2"/>
    <col min="789" max="789" width="7.5703125" style="2" customWidth="1"/>
    <col min="790" max="790" width="7" style="2" customWidth="1"/>
    <col min="791" max="1024" width="6.7109375" style="2"/>
    <col min="1025" max="1025" width="3.7109375" style="2" customWidth="1"/>
    <col min="1026" max="1026" width="5" style="2" customWidth="1"/>
    <col min="1027" max="1029" width="4.7109375" style="2" customWidth="1"/>
    <col min="1030" max="1030" width="15.28515625" style="2" customWidth="1"/>
    <col min="1031" max="1031" width="14.140625" style="2" customWidth="1"/>
    <col min="1032" max="1032" width="20.7109375" style="2" customWidth="1"/>
    <col min="1033" max="1033" width="12.140625" style="2" customWidth="1"/>
    <col min="1034" max="1034" width="10.5703125" style="2" customWidth="1"/>
    <col min="1035" max="1035" width="10.28515625" style="2" customWidth="1"/>
    <col min="1036" max="1036" width="9.7109375" style="2" customWidth="1"/>
    <col min="1037" max="1037" width="10.85546875" style="2" customWidth="1"/>
    <col min="1038" max="1038" width="21.42578125" style="2" customWidth="1"/>
    <col min="1039" max="1039" width="15.42578125" style="2" customWidth="1"/>
    <col min="1040" max="1040" width="6.42578125" style="2" customWidth="1"/>
    <col min="1041" max="1044" width="6.7109375" style="2"/>
    <col min="1045" max="1045" width="7.5703125" style="2" customWidth="1"/>
    <col min="1046" max="1046" width="7" style="2" customWidth="1"/>
    <col min="1047" max="1280" width="6.7109375" style="2"/>
    <col min="1281" max="1281" width="3.7109375" style="2" customWidth="1"/>
    <col min="1282" max="1282" width="5" style="2" customWidth="1"/>
    <col min="1283" max="1285" width="4.7109375" style="2" customWidth="1"/>
    <col min="1286" max="1286" width="15.28515625" style="2" customWidth="1"/>
    <col min="1287" max="1287" width="14.140625" style="2" customWidth="1"/>
    <col min="1288" max="1288" width="20.7109375" style="2" customWidth="1"/>
    <col min="1289" max="1289" width="12.140625" style="2" customWidth="1"/>
    <col min="1290" max="1290" width="10.5703125" style="2" customWidth="1"/>
    <col min="1291" max="1291" width="10.28515625" style="2" customWidth="1"/>
    <col min="1292" max="1292" width="9.7109375" style="2" customWidth="1"/>
    <col min="1293" max="1293" width="10.85546875" style="2" customWidth="1"/>
    <col min="1294" max="1294" width="21.42578125" style="2" customWidth="1"/>
    <col min="1295" max="1295" width="15.42578125" style="2" customWidth="1"/>
    <col min="1296" max="1296" width="6.42578125" style="2" customWidth="1"/>
    <col min="1297" max="1300" width="6.7109375" style="2"/>
    <col min="1301" max="1301" width="7.5703125" style="2" customWidth="1"/>
    <col min="1302" max="1302" width="7" style="2" customWidth="1"/>
    <col min="1303" max="1536" width="6.7109375" style="2"/>
    <col min="1537" max="1537" width="3.7109375" style="2" customWidth="1"/>
    <col min="1538" max="1538" width="5" style="2" customWidth="1"/>
    <col min="1539" max="1541" width="4.7109375" style="2" customWidth="1"/>
    <col min="1542" max="1542" width="15.28515625" style="2" customWidth="1"/>
    <col min="1543" max="1543" width="14.140625" style="2" customWidth="1"/>
    <col min="1544" max="1544" width="20.7109375" style="2" customWidth="1"/>
    <col min="1545" max="1545" width="12.140625" style="2" customWidth="1"/>
    <col min="1546" max="1546" width="10.5703125" style="2" customWidth="1"/>
    <col min="1547" max="1547" width="10.28515625" style="2" customWidth="1"/>
    <col min="1548" max="1548" width="9.7109375" style="2" customWidth="1"/>
    <col min="1549" max="1549" width="10.85546875" style="2" customWidth="1"/>
    <col min="1550" max="1550" width="21.42578125" style="2" customWidth="1"/>
    <col min="1551" max="1551" width="15.42578125" style="2" customWidth="1"/>
    <col min="1552" max="1552" width="6.42578125" style="2" customWidth="1"/>
    <col min="1553" max="1556" width="6.7109375" style="2"/>
    <col min="1557" max="1557" width="7.5703125" style="2" customWidth="1"/>
    <col min="1558" max="1558" width="7" style="2" customWidth="1"/>
    <col min="1559" max="1792" width="6.7109375" style="2"/>
    <col min="1793" max="1793" width="3.7109375" style="2" customWidth="1"/>
    <col min="1794" max="1794" width="5" style="2" customWidth="1"/>
    <col min="1795" max="1797" width="4.7109375" style="2" customWidth="1"/>
    <col min="1798" max="1798" width="15.28515625" style="2" customWidth="1"/>
    <col min="1799" max="1799" width="14.140625" style="2" customWidth="1"/>
    <col min="1800" max="1800" width="20.7109375" style="2" customWidth="1"/>
    <col min="1801" max="1801" width="12.140625" style="2" customWidth="1"/>
    <col min="1802" max="1802" width="10.5703125" style="2" customWidth="1"/>
    <col min="1803" max="1803" width="10.28515625" style="2" customWidth="1"/>
    <col min="1804" max="1804" width="9.7109375" style="2" customWidth="1"/>
    <col min="1805" max="1805" width="10.85546875" style="2" customWidth="1"/>
    <col min="1806" max="1806" width="21.42578125" style="2" customWidth="1"/>
    <col min="1807" max="1807" width="15.42578125" style="2" customWidth="1"/>
    <col min="1808" max="1808" width="6.42578125" style="2" customWidth="1"/>
    <col min="1809" max="1812" width="6.7109375" style="2"/>
    <col min="1813" max="1813" width="7.5703125" style="2" customWidth="1"/>
    <col min="1814" max="1814" width="7" style="2" customWidth="1"/>
    <col min="1815" max="2048" width="6.7109375" style="2"/>
    <col min="2049" max="2049" width="3.7109375" style="2" customWidth="1"/>
    <col min="2050" max="2050" width="5" style="2" customWidth="1"/>
    <col min="2051" max="2053" width="4.7109375" style="2" customWidth="1"/>
    <col min="2054" max="2054" width="15.28515625" style="2" customWidth="1"/>
    <col min="2055" max="2055" width="14.140625" style="2" customWidth="1"/>
    <col min="2056" max="2056" width="20.7109375" style="2" customWidth="1"/>
    <col min="2057" max="2057" width="12.140625" style="2" customWidth="1"/>
    <col min="2058" max="2058" width="10.5703125" style="2" customWidth="1"/>
    <col min="2059" max="2059" width="10.28515625" style="2" customWidth="1"/>
    <col min="2060" max="2060" width="9.7109375" style="2" customWidth="1"/>
    <col min="2061" max="2061" width="10.85546875" style="2" customWidth="1"/>
    <col min="2062" max="2062" width="21.42578125" style="2" customWidth="1"/>
    <col min="2063" max="2063" width="15.42578125" style="2" customWidth="1"/>
    <col min="2064" max="2064" width="6.42578125" style="2" customWidth="1"/>
    <col min="2065" max="2068" width="6.7109375" style="2"/>
    <col min="2069" max="2069" width="7.5703125" style="2" customWidth="1"/>
    <col min="2070" max="2070" width="7" style="2" customWidth="1"/>
    <col min="2071" max="2304" width="6.7109375" style="2"/>
    <col min="2305" max="2305" width="3.7109375" style="2" customWidth="1"/>
    <col min="2306" max="2306" width="5" style="2" customWidth="1"/>
    <col min="2307" max="2309" width="4.7109375" style="2" customWidth="1"/>
    <col min="2310" max="2310" width="15.28515625" style="2" customWidth="1"/>
    <col min="2311" max="2311" width="14.140625" style="2" customWidth="1"/>
    <col min="2312" max="2312" width="20.7109375" style="2" customWidth="1"/>
    <col min="2313" max="2313" width="12.140625" style="2" customWidth="1"/>
    <col min="2314" max="2314" width="10.5703125" style="2" customWidth="1"/>
    <col min="2315" max="2315" width="10.28515625" style="2" customWidth="1"/>
    <col min="2316" max="2316" width="9.7109375" style="2" customWidth="1"/>
    <col min="2317" max="2317" width="10.85546875" style="2" customWidth="1"/>
    <col min="2318" max="2318" width="21.42578125" style="2" customWidth="1"/>
    <col min="2319" max="2319" width="15.42578125" style="2" customWidth="1"/>
    <col min="2320" max="2320" width="6.42578125" style="2" customWidth="1"/>
    <col min="2321" max="2324" width="6.7109375" style="2"/>
    <col min="2325" max="2325" width="7.5703125" style="2" customWidth="1"/>
    <col min="2326" max="2326" width="7" style="2" customWidth="1"/>
    <col min="2327" max="2560" width="6.7109375" style="2"/>
    <col min="2561" max="2561" width="3.7109375" style="2" customWidth="1"/>
    <col min="2562" max="2562" width="5" style="2" customWidth="1"/>
    <col min="2563" max="2565" width="4.7109375" style="2" customWidth="1"/>
    <col min="2566" max="2566" width="15.28515625" style="2" customWidth="1"/>
    <col min="2567" max="2567" width="14.140625" style="2" customWidth="1"/>
    <col min="2568" max="2568" width="20.7109375" style="2" customWidth="1"/>
    <col min="2569" max="2569" width="12.140625" style="2" customWidth="1"/>
    <col min="2570" max="2570" width="10.5703125" style="2" customWidth="1"/>
    <col min="2571" max="2571" width="10.28515625" style="2" customWidth="1"/>
    <col min="2572" max="2572" width="9.7109375" style="2" customWidth="1"/>
    <col min="2573" max="2573" width="10.85546875" style="2" customWidth="1"/>
    <col min="2574" max="2574" width="21.42578125" style="2" customWidth="1"/>
    <col min="2575" max="2575" width="15.42578125" style="2" customWidth="1"/>
    <col min="2576" max="2576" width="6.42578125" style="2" customWidth="1"/>
    <col min="2577" max="2580" width="6.7109375" style="2"/>
    <col min="2581" max="2581" width="7.5703125" style="2" customWidth="1"/>
    <col min="2582" max="2582" width="7" style="2" customWidth="1"/>
    <col min="2583" max="2816" width="6.7109375" style="2"/>
    <col min="2817" max="2817" width="3.7109375" style="2" customWidth="1"/>
    <col min="2818" max="2818" width="5" style="2" customWidth="1"/>
    <col min="2819" max="2821" width="4.7109375" style="2" customWidth="1"/>
    <col min="2822" max="2822" width="15.28515625" style="2" customWidth="1"/>
    <col min="2823" max="2823" width="14.140625" style="2" customWidth="1"/>
    <col min="2824" max="2824" width="20.7109375" style="2" customWidth="1"/>
    <col min="2825" max="2825" width="12.140625" style="2" customWidth="1"/>
    <col min="2826" max="2826" width="10.5703125" style="2" customWidth="1"/>
    <col min="2827" max="2827" width="10.28515625" style="2" customWidth="1"/>
    <col min="2828" max="2828" width="9.7109375" style="2" customWidth="1"/>
    <col min="2829" max="2829" width="10.85546875" style="2" customWidth="1"/>
    <col min="2830" max="2830" width="21.42578125" style="2" customWidth="1"/>
    <col min="2831" max="2831" width="15.42578125" style="2" customWidth="1"/>
    <col min="2832" max="2832" width="6.42578125" style="2" customWidth="1"/>
    <col min="2833" max="2836" width="6.7109375" style="2"/>
    <col min="2837" max="2837" width="7.5703125" style="2" customWidth="1"/>
    <col min="2838" max="2838" width="7" style="2" customWidth="1"/>
    <col min="2839" max="3072" width="6.7109375" style="2"/>
    <col min="3073" max="3073" width="3.7109375" style="2" customWidth="1"/>
    <col min="3074" max="3074" width="5" style="2" customWidth="1"/>
    <col min="3075" max="3077" width="4.7109375" style="2" customWidth="1"/>
    <col min="3078" max="3078" width="15.28515625" style="2" customWidth="1"/>
    <col min="3079" max="3079" width="14.140625" style="2" customWidth="1"/>
    <col min="3080" max="3080" width="20.7109375" style="2" customWidth="1"/>
    <col min="3081" max="3081" width="12.140625" style="2" customWidth="1"/>
    <col min="3082" max="3082" width="10.5703125" style="2" customWidth="1"/>
    <col min="3083" max="3083" width="10.28515625" style="2" customWidth="1"/>
    <col min="3084" max="3084" width="9.7109375" style="2" customWidth="1"/>
    <col min="3085" max="3085" width="10.85546875" style="2" customWidth="1"/>
    <col min="3086" max="3086" width="21.42578125" style="2" customWidth="1"/>
    <col min="3087" max="3087" width="15.42578125" style="2" customWidth="1"/>
    <col min="3088" max="3088" width="6.42578125" style="2" customWidth="1"/>
    <col min="3089" max="3092" width="6.7109375" style="2"/>
    <col min="3093" max="3093" width="7.5703125" style="2" customWidth="1"/>
    <col min="3094" max="3094" width="7" style="2" customWidth="1"/>
    <col min="3095" max="3328" width="6.7109375" style="2"/>
    <col min="3329" max="3329" width="3.7109375" style="2" customWidth="1"/>
    <col min="3330" max="3330" width="5" style="2" customWidth="1"/>
    <col min="3331" max="3333" width="4.7109375" style="2" customWidth="1"/>
    <col min="3334" max="3334" width="15.28515625" style="2" customWidth="1"/>
    <col min="3335" max="3335" width="14.140625" style="2" customWidth="1"/>
    <col min="3336" max="3336" width="20.7109375" style="2" customWidth="1"/>
    <col min="3337" max="3337" width="12.140625" style="2" customWidth="1"/>
    <col min="3338" max="3338" width="10.5703125" style="2" customWidth="1"/>
    <col min="3339" max="3339" width="10.28515625" style="2" customWidth="1"/>
    <col min="3340" max="3340" width="9.7109375" style="2" customWidth="1"/>
    <col min="3341" max="3341" width="10.85546875" style="2" customWidth="1"/>
    <col min="3342" max="3342" width="21.42578125" style="2" customWidth="1"/>
    <col min="3343" max="3343" width="15.42578125" style="2" customWidth="1"/>
    <col min="3344" max="3344" width="6.42578125" style="2" customWidth="1"/>
    <col min="3345" max="3348" width="6.7109375" style="2"/>
    <col min="3349" max="3349" width="7.5703125" style="2" customWidth="1"/>
    <col min="3350" max="3350" width="7" style="2" customWidth="1"/>
    <col min="3351" max="3584" width="6.7109375" style="2"/>
    <col min="3585" max="3585" width="3.7109375" style="2" customWidth="1"/>
    <col min="3586" max="3586" width="5" style="2" customWidth="1"/>
    <col min="3587" max="3589" width="4.7109375" style="2" customWidth="1"/>
    <col min="3590" max="3590" width="15.28515625" style="2" customWidth="1"/>
    <col min="3591" max="3591" width="14.140625" style="2" customWidth="1"/>
    <col min="3592" max="3592" width="20.7109375" style="2" customWidth="1"/>
    <col min="3593" max="3593" width="12.140625" style="2" customWidth="1"/>
    <col min="3594" max="3594" width="10.5703125" style="2" customWidth="1"/>
    <col min="3595" max="3595" width="10.28515625" style="2" customWidth="1"/>
    <col min="3596" max="3596" width="9.7109375" style="2" customWidth="1"/>
    <col min="3597" max="3597" width="10.85546875" style="2" customWidth="1"/>
    <col min="3598" max="3598" width="21.42578125" style="2" customWidth="1"/>
    <col min="3599" max="3599" width="15.42578125" style="2" customWidth="1"/>
    <col min="3600" max="3600" width="6.42578125" style="2" customWidth="1"/>
    <col min="3601" max="3604" width="6.7109375" style="2"/>
    <col min="3605" max="3605" width="7.5703125" style="2" customWidth="1"/>
    <col min="3606" max="3606" width="7" style="2" customWidth="1"/>
    <col min="3607" max="3840" width="6.7109375" style="2"/>
    <col min="3841" max="3841" width="3.7109375" style="2" customWidth="1"/>
    <col min="3842" max="3842" width="5" style="2" customWidth="1"/>
    <col min="3843" max="3845" width="4.7109375" style="2" customWidth="1"/>
    <col min="3846" max="3846" width="15.28515625" style="2" customWidth="1"/>
    <col min="3847" max="3847" width="14.140625" style="2" customWidth="1"/>
    <col min="3848" max="3848" width="20.7109375" style="2" customWidth="1"/>
    <col min="3849" max="3849" width="12.140625" style="2" customWidth="1"/>
    <col min="3850" max="3850" width="10.5703125" style="2" customWidth="1"/>
    <col min="3851" max="3851" width="10.28515625" style="2" customWidth="1"/>
    <col min="3852" max="3852" width="9.7109375" style="2" customWidth="1"/>
    <col min="3853" max="3853" width="10.85546875" style="2" customWidth="1"/>
    <col min="3854" max="3854" width="21.42578125" style="2" customWidth="1"/>
    <col min="3855" max="3855" width="15.42578125" style="2" customWidth="1"/>
    <col min="3856" max="3856" width="6.42578125" style="2" customWidth="1"/>
    <col min="3857" max="3860" width="6.7109375" style="2"/>
    <col min="3861" max="3861" width="7.5703125" style="2" customWidth="1"/>
    <col min="3862" max="3862" width="7" style="2" customWidth="1"/>
    <col min="3863" max="4096" width="6.7109375" style="2"/>
    <col min="4097" max="4097" width="3.7109375" style="2" customWidth="1"/>
    <col min="4098" max="4098" width="5" style="2" customWidth="1"/>
    <col min="4099" max="4101" width="4.7109375" style="2" customWidth="1"/>
    <col min="4102" max="4102" width="15.28515625" style="2" customWidth="1"/>
    <col min="4103" max="4103" width="14.140625" style="2" customWidth="1"/>
    <col min="4104" max="4104" width="20.7109375" style="2" customWidth="1"/>
    <col min="4105" max="4105" width="12.140625" style="2" customWidth="1"/>
    <col min="4106" max="4106" width="10.5703125" style="2" customWidth="1"/>
    <col min="4107" max="4107" width="10.28515625" style="2" customWidth="1"/>
    <col min="4108" max="4108" width="9.7109375" style="2" customWidth="1"/>
    <col min="4109" max="4109" width="10.85546875" style="2" customWidth="1"/>
    <col min="4110" max="4110" width="21.42578125" style="2" customWidth="1"/>
    <col min="4111" max="4111" width="15.42578125" style="2" customWidth="1"/>
    <col min="4112" max="4112" width="6.42578125" style="2" customWidth="1"/>
    <col min="4113" max="4116" width="6.7109375" style="2"/>
    <col min="4117" max="4117" width="7.5703125" style="2" customWidth="1"/>
    <col min="4118" max="4118" width="7" style="2" customWidth="1"/>
    <col min="4119" max="4352" width="6.7109375" style="2"/>
    <col min="4353" max="4353" width="3.7109375" style="2" customWidth="1"/>
    <col min="4354" max="4354" width="5" style="2" customWidth="1"/>
    <col min="4355" max="4357" width="4.7109375" style="2" customWidth="1"/>
    <col min="4358" max="4358" width="15.28515625" style="2" customWidth="1"/>
    <col min="4359" max="4359" width="14.140625" style="2" customWidth="1"/>
    <col min="4360" max="4360" width="20.7109375" style="2" customWidth="1"/>
    <col min="4361" max="4361" width="12.140625" style="2" customWidth="1"/>
    <col min="4362" max="4362" width="10.5703125" style="2" customWidth="1"/>
    <col min="4363" max="4363" width="10.28515625" style="2" customWidth="1"/>
    <col min="4364" max="4364" width="9.7109375" style="2" customWidth="1"/>
    <col min="4365" max="4365" width="10.85546875" style="2" customWidth="1"/>
    <col min="4366" max="4366" width="21.42578125" style="2" customWidth="1"/>
    <col min="4367" max="4367" width="15.42578125" style="2" customWidth="1"/>
    <col min="4368" max="4368" width="6.42578125" style="2" customWidth="1"/>
    <col min="4369" max="4372" width="6.7109375" style="2"/>
    <col min="4373" max="4373" width="7.5703125" style="2" customWidth="1"/>
    <col min="4374" max="4374" width="7" style="2" customWidth="1"/>
    <col min="4375" max="4608" width="6.7109375" style="2"/>
    <col min="4609" max="4609" width="3.7109375" style="2" customWidth="1"/>
    <col min="4610" max="4610" width="5" style="2" customWidth="1"/>
    <col min="4611" max="4613" width="4.7109375" style="2" customWidth="1"/>
    <col min="4614" max="4614" width="15.28515625" style="2" customWidth="1"/>
    <col min="4615" max="4615" width="14.140625" style="2" customWidth="1"/>
    <col min="4616" max="4616" width="20.7109375" style="2" customWidth="1"/>
    <col min="4617" max="4617" width="12.140625" style="2" customWidth="1"/>
    <col min="4618" max="4618" width="10.5703125" style="2" customWidth="1"/>
    <col min="4619" max="4619" width="10.28515625" style="2" customWidth="1"/>
    <col min="4620" max="4620" width="9.7109375" style="2" customWidth="1"/>
    <col min="4621" max="4621" width="10.85546875" style="2" customWidth="1"/>
    <col min="4622" max="4622" width="21.42578125" style="2" customWidth="1"/>
    <col min="4623" max="4623" width="15.42578125" style="2" customWidth="1"/>
    <col min="4624" max="4624" width="6.42578125" style="2" customWidth="1"/>
    <col min="4625" max="4628" width="6.7109375" style="2"/>
    <col min="4629" max="4629" width="7.5703125" style="2" customWidth="1"/>
    <col min="4630" max="4630" width="7" style="2" customWidth="1"/>
    <col min="4631" max="4864" width="6.7109375" style="2"/>
    <col min="4865" max="4865" width="3.7109375" style="2" customWidth="1"/>
    <col min="4866" max="4866" width="5" style="2" customWidth="1"/>
    <col min="4867" max="4869" width="4.7109375" style="2" customWidth="1"/>
    <col min="4870" max="4870" width="15.28515625" style="2" customWidth="1"/>
    <col min="4871" max="4871" width="14.140625" style="2" customWidth="1"/>
    <col min="4872" max="4872" width="20.7109375" style="2" customWidth="1"/>
    <col min="4873" max="4873" width="12.140625" style="2" customWidth="1"/>
    <col min="4874" max="4874" width="10.5703125" style="2" customWidth="1"/>
    <col min="4875" max="4875" width="10.28515625" style="2" customWidth="1"/>
    <col min="4876" max="4876" width="9.7109375" style="2" customWidth="1"/>
    <col min="4877" max="4877" width="10.85546875" style="2" customWidth="1"/>
    <col min="4878" max="4878" width="21.42578125" style="2" customWidth="1"/>
    <col min="4879" max="4879" width="15.42578125" style="2" customWidth="1"/>
    <col min="4880" max="4880" width="6.42578125" style="2" customWidth="1"/>
    <col min="4881" max="4884" width="6.7109375" style="2"/>
    <col min="4885" max="4885" width="7.5703125" style="2" customWidth="1"/>
    <col min="4886" max="4886" width="7" style="2" customWidth="1"/>
    <col min="4887" max="5120" width="6.7109375" style="2"/>
    <col min="5121" max="5121" width="3.7109375" style="2" customWidth="1"/>
    <col min="5122" max="5122" width="5" style="2" customWidth="1"/>
    <col min="5123" max="5125" width="4.7109375" style="2" customWidth="1"/>
    <col min="5126" max="5126" width="15.28515625" style="2" customWidth="1"/>
    <col min="5127" max="5127" width="14.140625" style="2" customWidth="1"/>
    <col min="5128" max="5128" width="20.7109375" style="2" customWidth="1"/>
    <col min="5129" max="5129" width="12.140625" style="2" customWidth="1"/>
    <col min="5130" max="5130" width="10.5703125" style="2" customWidth="1"/>
    <col min="5131" max="5131" width="10.28515625" style="2" customWidth="1"/>
    <col min="5132" max="5132" width="9.7109375" style="2" customWidth="1"/>
    <col min="5133" max="5133" width="10.85546875" style="2" customWidth="1"/>
    <col min="5134" max="5134" width="21.42578125" style="2" customWidth="1"/>
    <col min="5135" max="5135" width="15.42578125" style="2" customWidth="1"/>
    <col min="5136" max="5136" width="6.42578125" style="2" customWidth="1"/>
    <col min="5137" max="5140" width="6.7109375" style="2"/>
    <col min="5141" max="5141" width="7.5703125" style="2" customWidth="1"/>
    <col min="5142" max="5142" width="7" style="2" customWidth="1"/>
    <col min="5143" max="5376" width="6.7109375" style="2"/>
    <col min="5377" max="5377" width="3.7109375" style="2" customWidth="1"/>
    <col min="5378" max="5378" width="5" style="2" customWidth="1"/>
    <col min="5379" max="5381" width="4.7109375" style="2" customWidth="1"/>
    <col min="5382" max="5382" width="15.28515625" style="2" customWidth="1"/>
    <col min="5383" max="5383" width="14.140625" style="2" customWidth="1"/>
    <col min="5384" max="5384" width="20.7109375" style="2" customWidth="1"/>
    <col min="5385" max="5385" width="12.140625" style="2" customWidth="1"/>
    <col min="5386" max="5386" width="10.5703125" style="2" customWidth="1"/>
    <col min="5387" max="5387" width="10.28515625" style="2" customWidth="1"/>
    <col min="5388" max="5388" width="9.7109375" style="2" customWidth="1"/>
    <col min="5389" max="5389" width="10.85546875" style="2" customWidth="1"/>
    <col min="5390" max="5390" width="21.42578125" style="2" customWidth="1"/>
    <col min="5391" max="5391" width="15.42578125" style="2" customWidth="1"/>
    <col min="5392" max="5392" width="6.42578125" style="2" customWidth="1"/>
    <col min="5393" max="5396" width="6.7109375" style="2"/>
    <col min="5397" max="5397" width="7.5703125" style="2" customWidth="1"/>
    <col min="5398" max="5398" width="7" style="2" customWidth="1"/>
    <col min="5399" max="5632" width="6.7109375" style="2"/>
    <col min="5633" max="5633" width="3.7109375" style="2" customWidth="1"/>
    <col min="5634" max="5634" width="5" style="2" customWidth="1"/>
    <col min="5635" max="5637" width="4.7109375" style="2" customWidth="1"/>
    <col min="5638" max="5638" width="15.28515625" style="2" customWidth="1"/>
    <col min="5639" max="5639" width="14.140625" style="2" customWidth="1"/>
    <col min="5640" max="5640" width="20.7109375" style="2" customWidth="1"/>
    <col min="5641" max="5641" width="12.140625" style="2" customWidth="1"/>
    <col min="5642" max="5642" width="10.5703125" style="2" customWidth="1"/>
    <col min="5643" max="5643" width="10.28515625" style="2" customWidth="1"/>
    <col min="5644" max="5644" width="9.7109375" style="2" customWidth="1"/>
    <col min="5645" max="5645" width="10.85546875" style="2" customWidth="1"/>
    <col min="5646" max="5646" width="21.42578125" style="2" customWidth="1"/>
    <col min="5647" max="5647" width="15.42578125" style="2" customWidth="1"/>
    <col min="5648" max="5648" width="6.42578125" style="2" customWidth="1"/>
    <col min="5649" max="5652" width="6.7109375" style="2"/>
    <col min="5653" max="5653" width="7.5703125" style="2" customWidth="1"/>
    <col min="5654" max="5654" width="7" style="2" customWidth="1"/>
    <col min="5655" max="5888" width="6.7109375" style="2"/>
    <col min="5889" max="5889" width="3.7109375" style="2" customWidth="1"/>
    <col min="5890" max="5890" width="5" style="2" customWidth="1"/>
    <col min="5891" max="5893" width="4.7109375" style="2" customWidth="1"/>
    <col min="5894" max="5894" width="15.28515625" style="2" customWidth="1"/>
    <col min="5895" max="5895" width="14.140625" style="2" customWidth="1"/>
    <col min="5896" max="5896" width="20.7109375" style="2" customWidth="1"/>
    <col min="5897" max="5897" width="12.140625" style="2" customWidth="1"/>
    <col min="5898" max="5898" width="10.5703125" style="2" customWidth="1"/>
    <col min="5899" max="5899" width="10.28515625" style="2" customWidth="1"/>
    <col min="5900" max="5900" width="9.7109375" style="2" customWidth="1"/>
    <col min="5901" max="5901" width="10.85546875" style="2" customWidth="1"/>
    <col min="5902" max="5902" width="21.42578125" style="2" customWidth="1"/>
    <col min="5903" max="5903" width="15.42578125" style="2" customWidth="1"/>
    <col min="5904" max="5904" width="6.42578125" style="2" customWidth="1"/>
    <col min="5905" max="5908" width="6.7109375" style="2"/>
    <col min="5909" max="5909" width="7.5703125" style="2" customWidth="1"/>
    <col min="5910" max="5910" width="7" style="2" customWidth="1"/>
    <col min="5911" max="6144" width="6.7109375" style="2"/>
    <col min="6145" max="6145" width="3.7109375" style="2" customWidth="1"/>
    <col min="6146" max="6146" width="5" style="2" customWidth="1"/>
    <col min="6147" max="6149" width="4.7109375" style="2" customWidth="1"/>
    <col min="6150" max="6150" width="15.28515625" style="2" customWidth="1"/>
    <col min="6151" max="6151" width="14.140625" style="2" customWidth="1"/>
    <col min="6152" max="6152" width="20.7109375" style="2" customWidth="1"/>
    <col min="6153" max="6153" width="12.140625" style="2" customWidth="1"/>
    <col min="6154" max="6154" width="10.5703125" style="2" customWidth="1"/>
    <col min="6155" max="6155" width="10.28515625" style="2" customWidth="1"/>
    <col min="6156" max="6156" width="9.7109375" style="2" customWidth="1"/>
    <col min="6157" max="6157" width="10.85546875" style="2" customWidth="1"/>
    <col min="6158" max="6158" width="21.42578125" style="2" customWidth="1"/>
    <col min="6159" max="6159" width="15.42578125" style="2" customWidth="1"/>
    <col min="6160" max="6160" width="6.42578125" style="2" customWidth="1"/>
    <col min="6161" max="6164" width="6.7109375" style="2"/>
    <col min="6165" max="6165" width="7.5703125" style="2" customWidth="1"/>
    <col min="6166" max="6166" width="7" style="2" customWidth="1"/>
    <col min="6167" max="6400" width="6.7109375" style="2"/>
    <col min="6401" max="6401" width="3.7109375" style="2" customWidth="1"/>
    <col min="6402" max="6402" width="5" style="2" customWidth="1"/>
    <col min="6403" max="6405" width="4.7109375" style="2" customWidth="1"/>
    <col min="6406" max="6406" width="15.28515625" style="2" customWidth="1"/>
    <col min="6407" max="6407" width="14.140625" style="2" customWidth="1"/>
    <col min="6408" max="6408" width="20.7109375" style="2" customWidth="1"/>
    <col min="6409" max="6409" width="12.140625" style="2" customWidth="1"/>
    <col min="6410" max="6410" width="10.5703125" style="2" customWidth="1"/>
    <col min="6411" max="6411" width="10.28515625" style="2" customWidth="1"/>
    <col min="6412" max="6412" width="9.7109375" style="2" customWidth="1"/>
    <col min="6413" max="6413" width="10.85546875" style="2" customWidth="1"/>
    <col min="6414" max="6414" width="21.42578125" style="2" customWidth="1"/>
    <col min="6415" max="6415" width="15.42578125" style="2" customWidth="1"/>
    <col min="6416" max="6416" width="6.42578125" style="2" customWidth="1"/>
    <col min="6417" max="6420" width="6.7109375" style="2"/>
    <col min="6421" max="6421" width="7.5703125" style="2" customWidth="1"/>
    <col min="6422" max="6422" width="7" style="2" customWidth="1"/>
    <col min="6423" max="6656" width="6.7109375" style="2"/>
    <col min="6657" max="6657" width="3.7109375" style="2" customWidth="1"/>
    <col min="6658" max="6658" width="5" style="2" customWidth="1"/>
    <col min="6659" max="6661" width="4.7109375" style="2" customWidth="1"/>
    <col min="6662" max="6662" width="15.28515625" style="2" customWidth="1"/>
    <col min="6663" max="6663" width="14.140625" style="2" customWidth="1"/>
    <col min="6664" max="6664" width="20.7109375" style="2" customWidth="1"/>
    <col min="6665" max="6665" width="12.140625" style="2" customWidth="1"/>
    <col min="6666" max="6666" width="10.5703125" style="2" customWidth="1"/>
    <col min="6667" max="6667" width="10.28515625" style="2" customWidth="1"/>
    <col min="6668" max="6668" width="9.7109375" style="2" customWidth="1"/>
    <col min="6669" max="6669" width="10.85546875" style="2" customWidth="1"/>
    <col min="6670" max="6670" width="21.42578125" style="2" customWidth="1"/>
    <col min="6671" max="6671" width="15.42578125" style="2" customWidth="1"/>
    <col min="6672" max="6672" width="6.42578125" style="2" customWidth="1"/>
    <col min="6673" max="6676" width="6.7109375" style="2"/>
    <col min="6677" max="6677" width="7.5703125" style="2" customWidth="1"/>
    <col min="6678" max="6678" width="7" style="2" customWidth="1"/>
    <col min="6679" max="6912" width="6.7109375" style="2"/>
    <col min="6913" max="6913" width="3.7109375" style="2" customWidth="1"/>
    <col min="6914" max="6914" width="5" style="2" customWidth="1"/>
    <col min="6915" max="6917" width="4.7109375" style="2" customWidth="1"/>
    <col min="6918" max="6918" width="15.28515625" style="2" customWidth="1"/>
    <col min="6919" max="6919" width="14.140625" style="2" customWidth="1"/>
    <col min="6920" max="6920" width="20.7109375" style="2" customWidth="1"/>
    <col min="6921" max="6921" width="12.140625" style="2" customWidth="1"/>
    <col min="6922" max="6922" width="10.5703125" style="2" customWidth="1"/>
    <col min="6923" max="6923" width="10.28515625" style="2" customWidth="1"/>
    <col min="6924" max="6924" width="9.7109375" style="2" customWidth="1"/>
    <col min="6925" max="6925" width="10.85546875" style="2" customWidth="1"/>
    <col min="6926" max="6926" width="21.42578125" style="2" customWidth="1"/>
    <col min="6927" max="6927" width="15.42578125" style="2" customWidth="1"/>
    <col min="6928" max="6928" width="6.42578125" style="2" customWidth="1"/>
    <col min="6929" max="6932" width="6.7109375" style="2"/>
    <col min="6933" max="6933" width="7.5703125" style="2" customWidth="1"/>
    <col min="6934" max="6934" width="7" style="2" customWidth="1"/>
    <col min="6935" max="7168" width="6.7109375" style="2"/>
    <col min="7169" max="7169" width="3.7109375" style="2" customWidth="1"/>
    <col min="7170" max="7170" width="5" style="2" customWidth="1"/>
    <col min="7171" max="7173" width="4.7109375" style="2" customWidth="1"/>
    <col min="7174" max="7174" width="15.28515625" style="2" customWidth="1"/>
    <col min="7175" max="7175" width="14.140625" style="2" customWidth="1"/>
    <col min="7176" max="7176" width="20.7109375" style="2" customWidth="1"/>
    <col min="7177" max="7177" width="12.140625" style="2" customWidth="1"/>
    <col min="7178" max="7178" width="10.5703125" style="2" customWidth="1"/>
    <col min="7179" max="7179" width="10.28515625" style="2" customWidth="1"/>
    <col min="7180" max="7180" width="9.7109375" style="2" customWidth="1"/>
    <col min="7181" max="7181" width="10.85546875" style="2" customWidth="1"/>
    <col min="7182" max="7182" width="21.42578125" style="2" customWidth="1"/>
    <col min="7183" max="7183" width="15.42578125" style="2" customWidth="1"/>
    <col min="7184" max="7184" width="6.42578125" style="2" customWidth="1"/>
    <col min="7185" max="7188" width="6.7109375" style="2"/>
    <col min="7189" max="7189" width="7.5703125" style="2" customWidth="1"/>
    <col min="7190" max="7190" width="7" style="2" customWidth="1"/>
    <col min="7191" max="7424" width="6.7109375" style="2"/>
    <col min="7425" max="7425" width="3.7109375" style="2" customWidth="1"/>
    <col min="7426" max="7426" width="5" style="2" customWidth="1"/>
    <col min="7427" max="7429" width="4.7109375" style="2" customWidth="1"/>
    <col min="7430" max="7430" width="15.28515625" style="2" customWidth="1"/>
    <col min="7431" max="7431" width="14.140625" style="2" customWidth="1"/>
    <col min="7432" max="7432" width="20.7109375" style="2" customWidth="1"/>
    <col min="7433" max="7433" width="12.140625" style="2" customWidth="1"/>
    <col min="7434" max="7434" width="10.5703125" style="2" customWidth="1"/>
    <col min="7435" max="7435" width="10.28515625" style="2" customWidth="1"/>
    <col min="7436" max="7436" width="9.7109375" style="2" customWidth="1"/>
    <col min="7437" max="7437" width="10.85546875" style="2" customWidth="1"/>
    <col min="7438" max="7438" width="21.42578125" style="2" customWidth="1"/>
    <col min="7439" max="7439" width="15.42578125" style="2" customWidth="1"/>
    <col min="7440" max="7440" width="6.42578125" style="2" customWidth="1"/>
    <col min="7441" max="7444" width="6.7109375" style="2"/>
    <col min="7445" max="7445" width="7.5703125" style="2" customWidth="1"/>
    <col min="7446" max="7446" width="7" style="2" customWidth="1"/>
    <col min="7447" max="7680" width="6.7109375" style="2"/>
    <col min="7681" max="7681" width="3.7109375" style="2" customWidth="1"/>
    <col min="7682" max="7682" width="5" style="2" customWidth="1"/>
    <col min="7683" max="7685" width="4.7109375" style="2" customWidth="1"/>
    <col min="7686" max="7686" width="15.28515625" style="2" customWidth="1"/>
    <col min="7687" max="7687" width="14.140625" style="2" customWidth="1"/>
    <col min="7688" max="7688" width="20.7109375" style="2" customWidth="1"/>
    <col min="7689" max="7689" width="12.140625" style="2" customWidth="1"/>
    <col min="7690" max="7690" width="10.5703125" style="2" customWidth="1"/>
    <col min="7691" max="7691" width="10.28515625" style="2" customWidth="1"/>
    <col min="7692" max="7692" width="9.7109375" style="2" customWidth="1"/>
    <col min="7693" max="7693" width="10.85546875" style="2" customWidth="1"/>
    <col min="7694" max="7694" width="21.42578125" style="2" customWidth="1"/>
    <col min="7695" max="7695" width="15.42578125" style="2" customWidth="1"/>
    <col min="7696" max="7696" width="6.42578125" style="2" customWidth="1"/>
    <col min="7697" max="7700" width="6.7109375" style="2"/>
    <col min="7701" max="7701" width="7.5703125" style="2" customWidth="1"/>
    <col min="7702" max="7702" width="7" style="2" customWidth="1"/>
    <col min="7703" max="7936" width="6.7109375" style="2"/>
    <col min="7937" max="7937" width="3.7109375" style="2" customWidth="1"/>
    <col min="7938" max="7938" width="5" style="2" customWidth="1"/>
    <col min="7939" max="7941" width="4.7109375" style="2" customWidth="1"/>
    <col min="7942" max="7942" width="15.28515625" style="2" customWidth="1"/>
    <col min="7943" max="7943" width="14.140625" style="2" customWidth="1"/>
    <col min="7944" max="7944" width="20.7109375" style="2" customWidth="1"/>
    <col min="7945" max="7945" width="12.140625" style="2" customWidth="1"/>
    <col min="7946" max="7946" width="10.5703125" style="2" customWidth="1"/>
    <col min="7947" max="7947" width="10.28515625" style="2" customWidth="1"/>
    <col min="7948" max="7948" width="9.7109375" style="2" customWidth="1"/>
    <col min="7949" max="7949" width="10.85546875" style="2" customWidth="1"/>
    <col min="7950" max="7950" width="21.42578125" style="2" customWidth="1"/>
    <col min="7951" max="7951" width="15.42578125" style="2" customWidth="1"/>
    <col min="7952" max="7952" width="6.42578125" style="2" customWidth="1"/>
    <col min="7953" max="7956" width="6.7109375" style="2"/>
    <col min="7957" max="7957" width="7.5703125" style="2" customWidth="1"/>
    <col min="7958" max="7958" width="7" style="2" customWidth="1"/>
    <col min="7959" max="8192" width="6.7109375" style="2"/>
    <col min="8193" max="8193" width="3.7109375" style="2" customWidth="1"/>
    <col min="8194" max="8194" width="5" style="2" customWidth="1"/>
    <col min="8195" max="8197" width="4.7109375" style="2" customWidth="1"/>
    <col min="8198" max="8198" width="15.28515625" style="2" customWidth="1"/>
    <col min="8199" max="8199" width="14.140625" style="2" customWidth="1"/>
    <col min="8200" max="8200" width="20.7109375" style="2" customWidth="1"/>
    <col min="8201" max="8201" width="12.140625" style="2" customWidth="1"/>
    <col min="8202" max="8202" width="10.5703125" style="2" customWidth="1"/>
    <col min="8203" max="8203" width="10.28515625" style="2" customWidth="1"/>
    <col min="8204" max="8204" width="9.7109375" style="2" customWidth="1"/>
    <col min="8205" max="8205" width="10.85546875" style="2" customWidth="1"/>
    <col min="8206" max="8206" width="21.42578125" style="2" customWidth="1"/>
    <col min="8207" max="8207" width="15.42578125" style="2" customWidth="1"/>
    <col min="8208" max="8208" width="6.42578125" style="2" customWidth="1"/>
    <col min="8209" max="8212" width="6.7109375" style="2"/>
    <col min="8213" max="8213" width="7.5703125" style="2" customWidth="1"/>
    <col min="8214" max="8214" width="7" style="2" customWidth="1"/>
    <col min="8215" max="8448" width="6.7109375" style="2"/>
    <col min="8449" max="8449" width="3.7109375" style="2" customWidth="1"/>
    <col min="8450" max="8450" width="5" style="2" customWidth="1"/>
    <col min="8451" max="8453" width="4.7109375" style="2" customWidth="1"/>
    <col min="8454" max="8454" width="15.28515625" style="2" customWidth="1"/>
    <col min="8455" max="8455" width="14.140625" style="2" customWidth="1"/>
    <col min="8456" max="8456" width="20.7109375" style="2" customWidth="1"/>
    <col min="8457" max="8457" width="12.140625" style="2" customWidth="1"/>
    <col min="8458" max="8458" width="10.5703125" style="2" customWidth="1"/>
    <col min="8459" max="8459" width="10.28515625" style="2" customWidth="1"/>
    <col min="8460" max="8460" width="9.7109375" style="2" customWidth="1"/>
    <col min="8461" max="8461" width="10.85546875" style="2" customWidth="1"/>
    <col min="8462" max="8462" width="21.42578125" style="2" customWidth="1"/>
    <col min="8463" max="8463" width="15.42578125" style="2" customWidth="1"/>
    <col min="8464" max="8464" width="6.42578125" style="2" customWidth="1"/>
    <col min="8465" max="8468" width="6.7109375" style="2"/>
    <col min="8469" max="8469" width="7.5703125" style="2" customWidth="1"/>
    <col min="8470" max="8470" width="7" style="2" customWidth="1"/>
    <col min="8471" max="8704" width="6.7109375" style="2"/>
    <col min="8705" max="8705" width="3.7109375" style="2" customWidth="1"/>
    <col min="8706" max="8706" width="5" style="2" customWidth="1"/>
    <col min="8707" max="8709" width="4.7109375" style="2" customWidth="1"/>
    <col min="8710" max="8710" width="15.28515625" style="2" customWidth="1"/>
    <col min="8711" max="8711" width="14.140625" style="2" customWidth="1"/>
    <col min="8712" max="8712" width="20.7109375" style="2" customWidth="1"/>
    <col min="8713" max="8713" width="12.140625" style="2" customWidth="1"/>
    <col min="8714" max="8714" width="10.5703125" style="2" customWidth="1"/>
    <col min="8715" max="8715" width="10.28515625" style="2" customWidth="1"/>
    <col min="8716" max="8716" width="9.7109375" style="2" customWidth="1"/>
    <col min="8717" max="8717" width="10.85546875" style="2" customWidth="1"/>
    <col min="8718" max="8718" width="21.42578125" style="2" customWidth="1"/>
    <col min="8719" max="8719" width="15.42578125" style="2" customWidth="1"/>
    <col min="8720" max="8720" width="6.42578125" style="2" customWidth="1"/>
    <col min="8721" max="8724" width="6.7109375" style="2"/>
    <col min="8725" max="8725" width="7.5703125" style="2" customWidth="1"/>
    <col min="8726" max="8726" width="7" style="2" customWidth="1"/>
    <col min="8727" max="8960" width="6.7109375" style="2"/>
    <col min="8961" max="8961" width="3.7109375" style="2" customWidth="1"/>
    <col min="8962" max="8962" width="5" style="2" customWidth="1"/>
    <col min="8963" max="8965" width="4.7109375" style="2" customWidth="1"/>
    <col min="8966" max="8966" width="15.28515625" style="2" customWidth="1"/>
    <col min="8967" max="8967" width="14.140625" style="2" customWidth="1"/>
    <col min="8968" max="8968" width="20.7109375" style="2" customWidth="1"/>
    <col min="8969" max="8969" width="12.140625" style="2" customWidth="1"/>
    <col min="8970" max="8970" width="10.5703125" style="2" customWidth="1"/>
    <col min="8971" max="8971" width="10.28515625" style="2" customWidth="1"/>
    <col min="8972" max="8972" width="9.7109375" style="2" customWidth="1"/>
    <col min="8973" max="8973" width="10.85546875" style="2" customWidth="1"/>
    <col min="8974" max="8974" width="21.42578125" style="2" customWidth="1"/>
    <col min="8975" max="8975" width="15.42578125" style="2" customWidth="1"/>
    <col min="8976" max="8976" width="6.42578125" style="2" customWidth="1"/>
    <col min="8977" max="8980" width="6.7109375" style="2"/>
    <col min="8981" max="8981" width="7.5703125" style="2" customWidth="1"/>
    <col min="8982" max="8982" width="7" style="2" customWidth="1"/>
    <col min="8983" max="9216" width="6.7109375" style="2"/>
    <col min="9217" max="9217" width="3.7109375" style="2" customWidth="1"/>
    <col min="9218" max="9218" width="5" style="2" customWidth="1"/>
    <col min="9219" max="9221" width="4.7109375" style="2" customWidth="1"/>
    <col min="9222" max="9222" width="15.28515625" style="2" customWidth="1"/>
    <col min="9223" max="9223" width="14.140625" style="2" customWidth="1"/>
    <col min="9224" max="9224" width="20.7109375" style="2" customWidth="1"/>
    <col min="9225" max="9225" width="12.140625" style="2" customWidth="1"/>
    <col min="9226" max="9226" width="10.5703125" style="2" customWidth="1"/>
    <col min="9227" max="9227" width="10.28515625" style="2" customWidth="1"/>
    <col min="9228" max="9228" width="9.7109375" style="2" customWidth="1"/>
    <col min="9229" max="9229" width="10.85546875" style="2" customWidth="1"/>
    <col min="9230" max="9230" width="21.42578125" style="2" customWidth="1"/>
    <col min="9231" max="9231" width="15.42578125" style="2" customWidth="1"/>
    <col min="9232" max="9232" width="6.42578125" style="2" customWidth="1"/>
    <col min="9233" max="9236" width="6.7109375" style="2"/>
    <col min="9237" max="9237" width="7.5703125" style="2" customWidth="1"/>
    <col min="9238" max="9238" width="7" style="2" customWidth="1"/>
    <col min="9239" max="9472" width="6.7109375" style="2"/>
    <col min="9473" max="9473" width="3.7109375" style="2" customWidth="1"/>
    <col min="9474" max="9474" width="5" style="2" customWidth="1"/>
    <col min="9475" max="9477" width="4.7109375" style="2" customWidth="1"/>
    <col min="9478" max="9478" width="15.28515625" style="2" customWidth="1"/>
    <col min="9479" max="9479" width="14.140625" style="2" customWidth="1"/>
    <col min="9480" max="9480" width="20.7109375" style="2" customWidth="1"/>
    <col min="9481" max="9481" width="12.140625" style="2" customWidth="1"/>
    <col min="9482" max="9482" width="10.5703125" style="2" customWidth="1"/>
    <col min="9483" max="9483" width="10.28515625" style="2" customWidth="1"/>
    <col min="9484" max="9484" width="9.7109375" style="2" customWidth="1"/>
    <col min="9485" max="9485" width="10.85546875" style="2" customWidth="1"/>
    <col min="9486" max="9486" width="21.42578125" style="2" customWidth="1"/>
    <col min="9487" max="9487" width="15.42578125" style="2" customWidth="1"/>
    <col min="9488" max="9488" width="6.42578125" style="2" customWidth="1"/>
    <col min="9489" max="9492" width="6.7109375" style="2"/>
    <col min="9493" max="9493" width="7.5703125" style="2" customWidth="1"/>
    <col min="9494" max="9494" width="7" style="2" customWidth="1"/>
    <col min="9495" max="9728" width="6.7109375" style="2"/>
    <col min="9729" max="9729" width="3.7109375" style="2" customWidth="1"/>
    <col min="9730" max="9730" width="5" style="2" customWidth="1"/>
    <col min="9731" max="9733" width="4.7109375" style="2" customWidth="1"/>
    <col min="9734" max="9734" width="15.28515625" style="2" customWidth="1"/>
    <col min="9735" max="9735" width="14.140625" style="2" customWidth="1"/>
    <col min="9736" max="9736" width="20.7109375" style="2" customWidth="1"/>
    <col min="9737" max="9737" width="12.140625" style="2" customWidth="1"/>
    <col min="9738" max="9738" width="10.5703125" style="2" customWidth="1"/>
    <col min="9739" max="9739" width="10.28515625" style="2" customWidth="1"/>
    <col min="9740" max="9740" width="9.7109375" style="2" customWidth="1"/>
    <col min="9741" max="9741" width="10.85546875" style="2" customWidth="1"/>
    <col min="9742" max="9742" width="21.42578125" style="2" customWidth="1"/>
    <col min="9743" max="9743" width="15.42578125" style="2" customWidth="1"/>
    <col min="9744" max="9744" width="6.42578125" style="2" customWidth="1"/>
    <col min="9745" max="9748" width="6.7109375" style="2"/>
    <col min="9749" max="9749" width="7.5703125" style="2" customWidth="1"/>
    <col min="9750" max="9750" width="7" style="2" customWidth="1"/>
    <col min="9751" max="9984" width="6.7109375" style="2"/>
    <col min="9985" max="9985" width="3.7109375" style="2" customWidth="1"/>
    <col min="9986" max="9986" width="5" style="2" customWidth="1"/>
    <col min="9987" max="9989" width="4.7109375" style="2" customWidth="1"/>
    <col min="9990" max="9990" width="15.28515625" style="2" customWidth="1"/>
    <col min="9991" max="9991" width="14.140625" style="2" customWidth="1"/>
    <col min="9992" max="9992" width="20.7109375" style="2" customWidth="1"/>
    <col min="9993" max="9993" width="12.140625" style="2" customWidth="1"/>
    <col min="9994" max="9994" width="10.5703125" style="2" customWidth="1"/>
    <col min="9995" max="9995" width="10.28515625" style="2" customWidth="1"/>
    <col min="9996" max="9996" width="9.7109375" style="2" customWidth="1"/>
    <col min="9997" max="9997" width="10.85546875" style="2" customWidth="1"/>
    <col min="9998" max="9998" width="21.42578125" style="2" customWidth="1"/>
    <col min="9999" max="9999" width="15.42578125" style="2" customWidth="1"/>
    <col min="10000" max="10000" width="6.42578125" style="2" customWidth="1"/>
    <col min="10001" max="10004" width="6.7109375" style="2"/>
    <col min="10005" max="10005" width="7.5703125" style="2" customWidth="1"/>
    <col min="10006" max="10006" width="7" style="2" customWidth="1"/>
    <col min="10007" max="10240" width="6.7109375" style="2"/>
    <col min="10241" max="10241" width="3.7109375" style="2" customWidth="1"/>
    <col min="10242" max="10242" width="5" style="2" customWidth="1"/>
    <col min="10243" max="10245" width="4.7109375" style="2" customWidth="1"/>
    <col min="10246" max="10246" width="15.28515625" style="2" customWidth="1"/>
    <col min="10247" max="10247" width="14.140625" style="2" customWidth="1"/>
    <col min="10248" max="10248" width="20.7109375" style="2" customWidth="1"/>
    <col min="10249" max="10249" width="12.140625" style="2" customWidth="1"/>
    <col min="10250" max="10250" width="10.5703125" style="2" customWidth="1"/>
    <col min="10251" max="10251" width="10.28515625" style="2" customWidth="1"/>
    <col min="10252" max="10252" width="9.7109375" style="2" customWidth="1"/>
    <col min="10253" max="10253" width="10.85546875" style="2" customWidth="1"/>
    <col min="10254" max="10254" width="21.42578125" style="2" customWidth="1"/>
    <col min="10255" max="10255" width="15.42578125" style="2" customWidth="1"/>
    <col min="10256" max="10256" width="6.42578125" style="2" customWidth="1"/>
    <col min="10257" max="10260" width="6.7109375" style="2"/>
    <col min="10261" max="10261" width="7.5703125" style="2" customWidth="1"/>
    <col min="10262" max="10262" width="7" style="2" customWidth="1"/>
    <col min="10263" max="10496" width="6.7109375" style="2"/>
    <col min="10497" max="10497" width="3.7109375" style="2" customWidth="1"/>
    <col min="10498" max="10498" width="5" style="2" customWidth="1"/>
    <col min="10499" max="10501" width="4.7109375" style="2" customWidth="1"/>
    <col min="10502" max="10502" width="15.28515625" style="2" customWidth="1"/>
    <col min="10503" max="10503" width="14.140625" style="2" customWidth="1"/>
    <col min="10504" max="10504" width="20.7109375" style="2" customWidth="1"/>
    <col min="10505" max="10505" width="12.140625" style="2" customWidth="1"/>
    <col min="10506" max="10506" width="10.5703125" style="2" customWidth="1"/>
    <col min="10507" max="10507" width="10.28515625" style="2" customWidth="1"/>
    <col min="10508" max="10508" width="9.7109375" style="2" customWidth="1"/>
    <col min="10509" max="10509" width="10.85546875" style="2" customWidth="1"/>
    <col min="10510" max="10510" width="21.42578125" style="2" customWidth="1"/>
    <col min="10511" max="10511" width="15.42578125" style="2" customWidth="1"/>
    <col min="10512" max="10512" width="6.42578125" style="2" customWidth="1"/>
    <col min="10513" max="10516" width="6.7109375" style="2"/>
    <col min="10517" max="10517" width="7.5703125" style="2" customWidth="1"/>
    <col min="10518" max="10518" width="7" style="2" customWidth="1"/>
    <col min="10519" max="10752" width="6.7109375" style="2"/>
    <col min="10753" max="10753" width="3.7109375" style="2" customWidth="1"/>
    <col min="10754" max="10754" width="5" style="2" customWidth="1"/>
    <col min="10755" max="10757" width="4.7109375" style="2" customWidth="1"/>
    <col min="10758" max="10758" width="15.28515625" style="2" customWidth="1"/>
    <col min="10759" max="10759" width="14.140625" style="2" customWidth="1"/>
    <col min="10760" max="10760" width="20.7109375" style="2" customWidth="1"/>
    <col min="10761" max="10761" width="12.140625" style="2" customWidth="1"/>
    <col min="10762" max="10762" width="10.5703125" style="2" customWidth="1"/>
    <col min="10763" max="10763" width="10.28515625" style="2" customWidth="1"/>
    <col min="10764" max="10764" width="9.7109375" style="2" customWidth="1"/>
    <col min="10765" max="10765" width="10.85546875" style="2" customWidth="1"/>
    <col min="10766" max="10766" width="21.42578125" style="2" customWidth="1"/>
    <col min="10767" max="10767" width="15.42578125" style="2" customWidth="1"/>
    <col min="10768" max="10768" width="6.42578125" style="2" customWidth="1"/>
    <col min="10769" max="10772" width="6.7109375" style="2"/>
    <col min="10773" max="10773" width="7.5703125" style="2" customWidth="1"/>
    <col min="10774" max="10774" width="7" style="2" customWidth="1"/>
    <col min="10775" max="11008" width="6.7109375" style="2"/>
    <col min="11009" max="11009" width="3.7109375" style="2" customWidth="1"/>
    <col min="11010" max="11010" width="5" style="2" customWidth="1"/>
    <col min="11011" max="11013" width="4.7109375" style="2" customWidth="1"/>
    <col min="11014" max="11014" width="15.28515625" style="2" customWidth="1"/>
    <col min="11015" max="11015" width="14.140625" style="2" customWidth="1"/>
    <col min="11016" max="11016" width="20.7109375" style="2" customWidth="1"/>
    <col min="11017" max="11017" width="12.140625" style="2" customWidth="1"/>
    <col min="11018" max="11018" width="10.5703125" style="2" customWidth="1"/>
    <col min="11019" max="11019" width="10.28515625" style="2" customWidth="1"/>
    <col min="11020" max="11020" width="9.7109375" style="2" customWidth="1"/>
    <col min="11021" max="11021" width="10.85546875" style="2" customWidth="1"/>
    <col min="11022" max="11022" width="21.42578125" style="2" customWidth="1"/>
    <col min="11023" max="11023" width="15.42578125" style="2" customWidth="1"/>
    <col min="11024" max="11024" width="6.42578125" style="2" customWidth="1"/>
    <col min="11025" max="11028" width="6.7109375" style="2"/>
    <col min="11029" max="11029" width="7.5703125" style="2" customWidth="1"/>
    <col min="11030" max="11030" width="7" style="2" customWidth="1"/>
    <col min="11031" max="11264" width="6.7109375" style="2"/>
    <col min="11265" max="11265" width="3.7109375" style="2" customWidth="1"/>
    <col min="11266" max="11266" width="5" style="2" customWidth="1"/>
    <col min="11267" max="11269" width="4.7109375" style="2" customWidth="1"/>
    <col min="11270" max="11270" width="15.28515625" style="2" customWidth="1"/>
    <col min="11271" max="11271" width="14.140625" style="2" customWidth="1"/>
    <col min="11272" max="11272" width="20.7109375" style="2" customWidth="1"/>
    <col min="11273" max="11273" width="12.140625" style="2" customWidth="1"/>
    <col min="11274" max="11274" width="10.5703125" style="2" customWidth="1"/>
    <col min="11275" max="11275" width="10.28515625" style="2" customWidth="1"/>
    <col min="11276" max="11276" width="9.7109375" style="2" customWidth="1"/>
    <col min="11277" max="11277" width="10.85546875" style="2" customWidth="1"/>
    <col min="11278" max="11278" width="21.42578125" style="2" customWidth="1"/>
    <col min="11279" max="11279" width="15.42578125" style="2" customWidth="1"/>
    <col min="11280" max="11280" width="6.42578125" style="2" customWidth="1"/>
    <col min="11281" max="11284" width="6.7109375" style="2"/>
    <col min="11285" max="11285" width="7.5703125" style="2" customWidth="1"/>
    <col min="11286" max="11286" width="7" style="2" customWidth="1"/>
    <col min="11287" max="11520" width="6.7109375" style="2"/>
    <col min="11521" max="11521" width="3.7109375" style="2" customWidth="1"/>
    <col min="11522" max="11522" width="5" style="2" customWidth="1"/>
    <col min="11523" max="11525" width="4.7109375" style="2" customWidth="1"/>
    <col min="11526" max="11526" width="15.28515625" style="2" customWidth="1"/>
    <col min="11527" max="11527" width="14.140625" style="2" customWidth="1"/>
    <col min="11528" max="11528" width="20.7109375" style="2" customWidth="1"/>
    <col min="11529" max="11529" width="12.140625" style="2" customWidth="1"/>
    <col min="11530" max="11530" width="10.5703125" style="2" customWidth="1"/>
    <col min="11531" max="11531" width="10.28515625" style="2" customWidth="1"/>
    <col min="11532" max="11532" width="9.7109375" style="2" customWidth="1"/>
    <col min="11533" max="11533" width="10.85546875" style="2" customWidth="1"/>
    <col min="11534" max="11534" width="21.42578125" style="2" customWidth="1"/>
    <col min="11535" max="11535" width="15.42578125" style="2" customWidth="1"/>
    <col min="11536" max="11536" width="6.42578125" style="2" customWidth="1"/>
    <col min="11537" max="11540" width="6.7109375" style="2"/>
    <col min="11541" max="11541" width="7.5703125" style="2" customWidth="1"/>
    <col min="11542" max="11542" width="7" style="2" customWidth="1"/>
    <col min="11543" max="11776" width="6.7109375" style="2"/>
    <col min="11777" max="11777" width="3.7109375" style="2" customWidth="1"/>
    <col min="11778" max="11778" width="5" style="2" customWidth="1"/>
    <col min="11779" max="11781" width="4.7109375" style="2" customWidth="1"/>
    <col min="11782" max="11782" width="15.28515625" style="2" customWidth="1"/>
    <col min="11783" max="11783" width="14.140625" style="2" customWidth="1"/>
    <col min="11784" max="11784" width="20.7109375" style="2" customWidth="1"/>
    <col min="11785" max="11785" width="12.140625" style="2" customWidth="1"/>
    <col min="11786" max="11786" width="10.5703125" style="2" customWidth="1"/>
    <col min="11787" max="11787" width="10.28515625" style="2" customWidth="1"/>
    <col min="11788" max="11788" width="9.7109375" style="2" customWidth="1"/>
    <col min="11789" max="11789" width="10.85546875" style="2" customWidth="1"/>
    <col min="11790" max="11790" width="21.42578125" style="2" customWidth="1"/>
    <col min="11791" max="11791" width="15.42578125" style="2" customWidth="1"/>
    <col min="11792" max="11792" width="6.42578125" style="2" customWidth="1"/>
    <col min="11793" max="11796" width="6.7109375" style="2"/>
    <col min="11797" max="11797" width="7.5703125" style="2" customWidth="1"/>
    <col min="11798" max="11798" width="7" style="2" customWidth="1"/>
    <col min="11799" max="12032" width="6.7109375" style="2"/>
    <col min="12033" max="12033" width="3.7109375" style="2" customWidth="1"/>
    <col min="12034" max="12034" width="5" style="2" customWidth="1"/>
    <col min="12035" max="12037" width="4.7109375" style="2" customWidth="1"/>
    <col min="12038" max="12038" width="15.28515625" style="2" customWidth="1"/>
    <col min="12039" max="12039" width="14.140625" style="2" customWidth="1"/>
    <col min="12040" max="12040" width="20.7109375" style="2" customWidth="1"/>
    <col min="12041" max="12041" width="12.140625" style="2" customWidth="1"/>
    <col min="12042" max="12042" width="10.5703125" style="2" customWidth="1"/>
    <col min="12043" max="12043" width="10.28515625" style="2" customWidth="1"/>
    <col min="12044" max="12044" width="9.7109375" style="2" customWidth="1"/>
    <col min="12045" max="12045" width="10.85546875" style="2" customWidth="1"/>
    <col min="12046" max="12046" width="21.42578125" style="2" customWidth="1"/>
    <col min="12047" max="12047" width="15.42578125" style="2" customWidth="1"/>
    <col min="12048" max="12048" width="6.42578125" style="2" customWidth="1"/>
    <col min="12049" max="12052" width="6.7109375" style="2"/>
    <col min="12053" max="12053" width="7.5703125" style="2" customWidth="1"/>
    <col min="12054" max="12054" width="7" style="2" customWidth="1"/>
    <col min="12055" max="12288" width="6.7109375" style="2"/>
    <col min="12289" max="12289" width="3.7109375" style="2" customWidth="1"/>
    <col min="12290" max="12290" width="5" style="2" customWidth="1"/>
    <col min="12291" max="12293" width="4.7109375" style="2" customWidth="1"/>
    <col min="12294" max="12294" width="15.28515625" style="2" customWidth="1"/>
    <col min="12295" max="12295" width="14.140625" style="2" customWidth="1"/>
    <col min="12296" max="12296" width="20.7109375" style="2" customWidth="1"/>
    <col min="12297" max="12297" width="12.140625" style="2" customWidth="1"/>
    <col min="12298" max="12298" width="10.5703125" style="2" customWidth="1"/>
    <col min="12299" max="12299" width="10.28515625" style="2" customWidth="1"/>
    <col min="12300" max="12300" width="9.7109375" style="2" customWidth="1"/>
    <col min="12301" max="12301" width="10.85546875" style="2" customWidth="1"/>
    <col min="12302" max="12302" width="21.42578125" style="2" customWidth="1"/>
    <col min="12303" max="12303" width="15.42578125" style="2" customWidth="1"/>
    <col min="12304" max="12304" width="6.42578125" style="2" customWidth="1"/>
    <col min="12305" max="12308" width="6.7109375" style="2"/>
    <col min="12309" max="12309" width="7.5703125" style="2" customWidth="1"/>
    <col min="12310" max="12310" width="7" style="2" customWidth="1"/>
    <col min="12311" max="12544" width="6.7109375" style="2"/>
    <col min="12545" max="12545" width="3.7109375" style="2" customWidth="1"/>
    <col min="12546" max="12546" width="5" style="2" customWidth="1"/>
    <col min="12547" max="12549" width="4.7109375" style="2" customWidth="1"/>
    <col min="12550" max="12550" width="15.28515625" style="2" customWidth="1"/>
    <col min="12551" max="12551" width="14.140625" style="2" customWidth="1"/>
    <col min="12552" max="12552" width="20.7109375" style="2" customWidth="1"/>
    <col min="12553" max="12553" width="12.140625" style="2" customWidth="1"/>
    <col min="12554" max="12554" width="10.5703125" style="2" customWidth="1"/>
    <col min="12555" max="12555" width="10.28515625" style="2" customWidth="1"/>
    <col min="12556" max="12556" width="9.7109375" style="2" customWidth="1"/>
    <col min="12557" max="12557" width="10.85546875" style="2" customWidth="1"/>
    <col min="12558" max="12558" width="21.42578125" style="2" customWidth="1"/>
    <col min="12559" max="12559" width="15.42578125" style="2" customWidth="1"/>
    <col min="12560" max="12560" width="6.42578125" style="2" customWidth="1"/>
    <col min="12561" max="12564" width="6.7109375" style="2"/>
    <col min="12565" max="12565" width="7.5703125" style="2" customWidth="1"/>
    <col min="12566" max="12566" width="7" style="2" customWidth="1"/>
    <col min="12567" max="12800" width="6.7109375" style="2"/>
    <col min="12801" max="12801" width="3.7109375" style="2" customWidth="1"/>
    <col min="12802" max="12802" width="5" style="2" customWidth="1"/>
    <col min="12803" max="12805" width="4.7109375" style="2" customWidth="1"/>
    <col min="12806" max="12806" width="15.28515625" style="2" customWidth="1"/>
    <col min="12807" max="12807" width="14.140625" style="2" customWidth="1"/>
    <col min="12808" max="12808" width="20.7109375" style="2" customWidth="1"/>
    <col min="12809" max="12809" width="12.140625" style="2" customWidth="1"/>
    <col min="12810" max="12810" width="10.5703125" style="2" customWidth="1"/>
    <col min="12811" max="12811" width="10.28515625" style="2" customWidth="1"/>
    <col min="12812" max="12812" width="9.7109375" style="2" customWidth="1"/>
    <col min="12813" max="12813" width="10.85546875" style="2" customWidth="1"/>
    <col min="12814" max="12814" width="21.42578125" style="2" customWidth="1"/>
    <col min="12815" max="12815" width="15.42578125" style="2" customWidth="1"/>
    <col min="12816" max="12816" width="6.42578125" style="2" customWidth="1"/>
    <col min="12817" max="12820" width="6.7109375" style="2"/>
    <col min="12821" max="12821" width="7.5703125" style="2" customWidth="1"/>
    <col min="12822" max="12822" width="7" style="2" customWidth="1"/>
    <col min="12823" max="13056" width="6.7109375" style="2"/>
    <col min="13057" max="13057" width="3.7109375" style="2" customWidth="1"/>
    <col min="13058" max="13058" width="5" style="2" customWidth="1"/>
    <col min="13059" max="13061" width="4.7109375" style="2" customWidth="1"/>
    <col min="13062" max="13062" width="15.28515625" style="2" customWidth="1"/>
    <col min="13063" max="13063" width="14.140625" style="2" customWidth="1"/>
    <col min="13064" max="13064" width="20.7109375" style="2" customWidth="1"/>
    <col min="13065" max="13065" width="12.140625" style="2" customWidth="1"/>
    <col min="13066" max="13066" width="10.5703125" style="2" customWidth="1"/>
    <col min="13067" max="13067" width="10.28515625" style="2" customWidth="1"/>
    <col min="13068" max="13068" width="9.7109375" style="2" customWidth="1"/>
    <col min="13069" max="13069" width="10.85546875" style="2" customWidth="1"/>
    <col min="13070" max="13070" width="21.42578125" style="2" customWidth="1"/>
    <col min="13071" max="13071" width="15.42578125" style="2" customWidth="1"/>
    <col min="13072" max="13072" width="6.42578125" style="2" customWidth="1"/>
    <col min="13073" max="13076" width="6.7109375" style="2"/>
    <col min="13077" max="13077" width="7.5703125" style="2" customWidth="1"/>
    <col min="13078" max="13078" width="7" style="2" customWidth="1"/>
    <col min="13079" max="13312" width="6.7109375" style="2"/>
    <col min="13313" max="13313" width="3.7109375" style="2" customWidth="1"/>
    <col min="13314" max="13314" width="5" style="2" customWidth="1"/>
    <col min="13315" max="13317" width="4.7109375" style="2" customWidth="1"/>
    <col min="13318" max="13318" width="15.28515625" style="2" customWidth="1"/>
    <col min="13319" max="13319" width="14.140625" style="2" customWidth="1"/>
    <col min="13320" max="13320" width="20.7109375" style="2" customWidth="1"/>
    <col min="13321" max="13321" width="12.140625" style="2" customWidth="1"/>
    <col min="13322" max="13322" width="10.5703125" style="2" customWidth="1"/>
    <col min="13323" max="13323" width="10.28515625" style="2" customWidth="1"/>
    <col min="13324" max="13324" width="9.7109375" style="2" customWidth="1"/>
    <col min="13325" max="13325" width="10.85546875" style="2" customWidth="1"/>
    <col min="13326" max="13326" width="21.42578125" style="2" customWidth="1"/>
    <col min="13327" max="13327" width="15.42578125" style="2" customWidth="1"/>
    <col min="13328" max="13328" width="6.42578125" style="2" customWidth="1"/>
    <col min="13329" max="13332" width="6.7109375" style="2"/>
    <col min="13333" max="13333" width="7.5703125" style="2" customWidth="1"/>
    <col min="13334" max="13334" width="7" style="2" customWidth="1"/>
    <col min="13335" max="13568" width="6.7109375" style="2"/>
    <col min="13569" max="13569" width="3.7109375" style="2" customWidth="1"/>
    <col min="13570" max="13570" width="5" style="2" customWidth="1"/>
    <col min="13571" max="13573" width="4.7109375" style="2" customWidth="1"/>
    <col min="13574" max="13574" width="15.28515625" style="2" customWidth="1"/>
    <col min="13575" max="13575" width="14.140625" style="2" customWidth="1"/>
    <col min="13576" max="13576" width="20.7109375" style="2" customWidth="1"/>
    <col min="13577" max="13577" width="12.140625" style="2" customWidth="1"/>
    <col min="13578" max="13578" width="10.5703125" style="2" customWidth="1"/>
    <col min="13579" max="13579" width="10.28515625" style="2" customWidth="1"/>
    <col min="13580" max="13580" width="9.7109375" style="2" customWidth="1"/>
    <col min="13581" max="13581" width="10.85546875" style="2" customWidth="1"/>
    <col min="13582" max="13582" width="21.42578125" style="2" customWidth="1"/>
    <col min="13583" max="13583" width="15.42578125" style="2" customWidth="1"/>
    <col min="13584" max="13584" width="6.42578125" style="2" customWidth="1"/>
    <col min="13585" max="13588" width="6.7109375" style="2"/>
    <col min="13589" max="13589" width="7.5703125" style="2" customWidth="1"/>
    <col min="13590" max="13590" width="7" style="2" customWidth="1"/>
    <col min="13591" max="13824" width="6.7109375" style="2"/>
    <col min="13825" max="13825" width="3.7109375" style="2" customWidth="1"/>
    <col min="13826" max="13826" width="5" style="2" customWidth="1"/>
    <col min="13827" max="13829" width="4.7109375" style="2" customWidth="1"/>
    <col min="13830" max="13830" width="15.28515625" style="2" customWidth="1"/>
    <col min="13831" max="13831" width="14.140625" style="2" customWidth="1"/>
    <col min="13832" max="13832" width="20.7109375" style="2" customWidth="1"/>
    <col min="13833" max="13833" width="12.140625" style="2" customWidth="1"/>
    <col min="13834" max="13834" width="10.5703125" style="2" customWidth="1"/>
    <col min="13835" max="13835" width="10.28515625" style="2" customWidth="1"/>
    <col min="13836" max="13836" width="9.7109375" style="2" customWidth="1"/>
    <col min="13837" max="13837" width="10.85546875" style="2" customWidth="1"/>
    <col min="13838" max="13838" width="21.42578125" style="2" customWidth="1"/>
    <col min="13839" max="13839" width="15.42578125" style="2" customWidth="1"/>
    <col min="13840" max="13840" width="6.42578125" style="2" customWidth="1"/>
    <col min="13841" max="13844" width="6.7109375" style="2"/>
    <col min="13845" max="13845" width="7.5703125" style="2" customWidth="1"/>
    <col min="13846" max="13846" width="7" style="2" customWidth="1"/>
    <col min="13847" max="14080" width="6.7109375" style="2"/>
    <col min="14081" max="14081" width="3.7109375" style="2" customWidth="1"/>
    <col min="14082" max="14082" width="5" style="2" customWidth="1"/>
    <col min="14083" max="14085" width="4.7109375" style="2" customWidth="1"/>
    <col min="14086" max="14086" width="15.28515625" style="2" customWidth="1"/>
    <col min="14087" max="14087" width="14.140625" style="2" customWidth="1"/>
    <col min="14088" max="14088" width="20.7109375" style="2" customWidth="1"/>
    <col min="14089" max="14089" width="12.140625" style="2" customWidth="1"/>
    <col min="14090" max="14090" width="10.5703125" style="2" customWidth="1"/>
    <col min="14091" max="14091" width="10.28515625" style="2" customWidth="1"/>
    <col min="14092" max="14092" width="9.7109375" style="2" customWidth="1"/>
    <col min="14093" max="14093" width="10.85546875" style="2" customWidth="1"/>
    <col min="14094" max="14094" width="21.42578125" style="2" customWidth="1"/>
    <col min="14095" max="14095" width="15.42578125" style="2" customWidth="1"/>
    <col min="14096" max="14096" width="6.42578125" style="2" customWidth="1"/>
    <col min="14097" max="14100" width="6.7109375" style="2"/>
    <col min="14101" max="14101" width="7.5703125" style="2" customWidth="1"/>
    <col min="14102" max="14102" width="7" style="2" customWidth="1"/>
    <col min="14103" max="14336" width="6.7109375" style="2"/>
    <col min="14337" max="14337" width="3.7109375" style="2" customWidth="1"/>
    <col min="14338" max="14338" width="5" style="2" customWidth="1"/>
    <col min="14339" max="14341" width="4.7109375" style="2" customWidth="1"/>
    <col min="14342" max="14342" width="15.28515625" style="2" customWidth="1"/>
    <col min="14343" max="14343" width="14.140625" style="2" customWidth="1"/>
    <col min="14344" max="14344" width="20.7109375" style="2" customWidth="1"/>
    <col min="14345" max="14345" width="12.140625" style="2" customWidth="1"/>
    <col min="14346" max="14346" width="10.5703125" style="2" customWidth="1"/>
    <col min="14347" max="14347" width="10.28515625" style="2" customWidth="1"/>
    <col min="14348" max="14348" width="9.7109375" style="2" customWidth="1"/>
    <col min="14349" max="14349" width="10.85546875" style="2" customWidth="1"/>
    <col min="14350" max="14350" width="21.42578125" style="2" customWidth="1"/>
    <col min="14351" max="14351" width="15.42578125" style="2" customWidth="1"/>
    <col min="14352" max="14352" width="6.42578125" style="2" customWidth="1"/>
    <col min="14353" max="14356" width="6.7109375" style="2"/>
    <col min="14357" max="14357" width="7.5703125" style="2" customWidth="1"/>
    <col min="14358" max="14358" width="7" style="2" customWidth="1"/>
    <col min="14359" max="14592" width="6.7109375" style="2"/>
    <col min="14593" max="14593" width="3.7109375" style="2" customWidth="1"/>
    <col min="14594" max="14594" width="5" style="2" customWidth="1"/>
    <col min="14595" max="14597" width="4.7109375" style="2" customWidth="1"/>
    <col min="14598" max="14598" width="15.28515625" style="2" customWidth="1"/>
    <col min="14599" max="14599" width="14.140625" style="2" customWidth="1"/>
    <col min="14600" max="14600" width="20.7109375" style="2" customWidth="1"/>
    <col min="14601" max="14601" width="12.140625" style="2" customWidth="1"/>
    <col min="14602" max="14602" width="10.5703125" style="2" customWidth="1"/>
    <col min="14603" max="14603" width="10.28515625" style="2" customWidth="1"/>
    <col min="14604" max="14604" width="9.7109375" style="2" customWidth="1"/>
    <col min="14605" max="14605" width="10.85546875" style="2" customWidth="1"/>
    <col min="14606" max="14606" width="21.42578125" style="2" customWidth="1"/>
    <col min="14607" max="14607" width="15.42578125" style="2" customWidth="1"/>
    <col min="14608" max="14608" width="6.42578125" style="2" customWidth="1"/>
    <col min="14609" max="14612" width="6.7109375" style="2"/>
    <col min="14613" max="14613" width="7.5703125" style="2" customWidth="1"/>
    <col min="14614" max="14614" width="7" style="2" customWidth="1"/>
    <col min="14615" max="14848" width="6.7109375" style="2"/>
    <col min="14849" max="14849" width="3.7109375" style="2" customWidth="1"/>
    <col min="14850" max="14850" width="5" style="2" customWidth="1"/>
    <col min="14851" max="14853" width="4.7109375" style="2" customWidth="1"/>
    <col min="14854" max="14854" width="15.28515625" style="2" customWidth="1"/>
    <col min="14855" max="14855" width="14.140625" style="2" customWidth="1"/>
    <col min="14856" max="14856" width="20.7109375" style="2" customWidth="1"/>
    <col min="14857" max="14857" width="12.140625" style="2" customWidth="1"/>
    <col min="14858" max="14858" width="10.5703125" style="2" customWidth="1"/>
    <col min="14859" max="14859" width="10.28515625" style="2" customWidth="1"/>
    <col min="14860" max="14860" width="9.7109375" style="2" customWidth="1"/>
    <col min="14861" max="14861" width="10.85546875" style="2" customWidth="1"/>
    <col min="14862" max="14862" width="21.42578125" style="2" customWidth="1"/>
    <col min="14863" max="14863" width="15.42578125" style="2" customWidth="1"/>
    <col min="14864" max="14864" width="6.42578125" style="2" customWidth="1"/>
    <col min="14865" max="14868" width="6.7109375" style="2"/>
    <col min="14869" max="14869" width="7.5703125" style="2" customWidth="1"/>
    <col min="14870" max="14870" width="7" style="2" customWidth="1"/>
    <col min="14871" max="15104" width="6.7109375" style="2"/>
    <col min="15105" max="15105" width="3.7109375" style="2" customWidth="1"/>
    <col min="15106" max="15106" width="5" style="2" customWidth="1"/>
    <col min="15107" max="15109" width="4.7109375" style="2" customWidth="1"/>
    <col min="15110" max="15110" width="15.28515625" style="2" customWidth="1"/>
    <col min="15111" max="15111" width="14.140625" style="2" customWidth="1"/>
    <col min="15112" max="15112" width="20.7109375" style="2" customWidth="1"/>
    <col min="15113" max="15113" width="12.140625" style="2" customWidth="1"/>
    <col min="15114" max="15114" width="10.5703125" style="2" customWidth="1"/>
    <col min="15115" max="15115" width="10.28515625" style="2" customWidth="1"/>
    <col min="15116" max="15116" width="9.7109375" style="2" customWidth="1"/>
    <col min="15117" max="15117" width="10.85546875" style="2" customWidth="1"/>
    <col min="15118" max="15118" width="21.42578125" style="2" customWidth="1"/>
    <col min="15119" max="15119" width="15.42578125" style="2" customWidth="1"/>
    <col min="15120" max="15120" width="6.42578125" style="2" customWidth="1"/>
    <col min="15121" max="15124" width="6.7109375" style="2"/>
    <col min="15125" max="15125" width="7.5703125" style="2" customWidth="1"/>
    <col min="15126" max="15126" width="7" style="2" customWidth="1"/>
    <col min="15127" max="15360" width="6.7109375" style="2"/>
    <col min="15361" max="15361" width="3.7109375" style="2" customWidth="1"/>
    <col min="15362" max="15362" width="5" style="2" customWidth="1"/>
    <col min="15363" max="15365" width="4.7109375" style="2" customWidth="1"/>
    <col min="15366" max="15366" width="15.28515625" style="2" customWidth="1"/>
    <col min="15367" max="15367" width="14.140625" style="2" customWidth="1"/>
    <col min="15368" max="15368" width="20.7109375" style="2" customWidth="1"/>
    <col min="15369" max="15369" width="12.140625" style="2" customWidth="1"/>
    <col min="15370" max="15370" width="10.5703125" style="2" customWidth="1"/>
    <col min="15371" max="15371" width="10.28515625" style="2" customWidth="1"/>
    <col min="15372" max="15372" width="9.7109375" style="2" customWidth="1"/>
    <col min="15373" max="15373" width="10.85546875" style="2" customWidth="1"/>
    <col min="15374" max="15374" width="21.42578125" style="2" customWidth="1"/>
    <col min="15375" max="15375" width="15.42578125" style="2" customWidth="1"/>
    <col min="15376" max="15376" width="6.42578125" style="2" customWidth="1"/>
    <col min="15377" max="15380" width="6.7109375" style="2"/>
    <col min="15381" max="15381" width="7.5703125" style="2" customWidth="1"/>
    <col min="15382" max="15382" width="7" style="2" customWidth="1"/>
    <col min="15383" max="15616" width="6.7109375" style="2"/>
    <col min="15617" max="15617" width="3.7109375" style="2" customWidth="1"/>
    <col min="15618" max="15618" width="5" style="2" customWidth="1"/>
    <col min="15619" max="15621" width="4.7109375" style="2" customWidth="1"/>
    <col min="15622" max="15622" width="15.28515625" style="2" customWidth="1"/>
    <col min="15623" max="15623" width="14.140625" style="2" customWidth="1"/>
    <col min="15624" max="15624" width="20.7109375" style="2" customWidth="1"/>
    <col min="15625" max="15625" width="12.140625" style="2" customWidth="1"/>
    <col min="15626" max="15626" width="10.5703125" style="2" customWidth="1"/>
    <col min="15627" max="15627" width="10.28515625" style="2" customWidth="1"/>
    <col min="15628" max="15628" width="9.7109375" style="2" customWidth="1"/>
    <col min="15629" max="15629" width="10.85546875" style="2" customWidth="1"/>
    <col min="15630" max="15630" width="21.42578125" style="2" customWidth="1"/>
    <col min="15631" max="15631" width="15.42578125" style="2" customWidth="1"/>
    <col min="15632" max="15632" width="6.42578125" style="2" customWidth="1"/>
    <col min="15633" max="15636" width="6.7109375" style="2"/>
    <col min="15637" max="15637" width="7.5703125" style="2" customWidth="1"/>
    <col min="15638" max="15638" width="7" style="2" customWidth="1"/>
    <col min="15639" max="15872" width="6.7109375" style="2"/>
    <col min="15873" max="15873" width="3.7109375" style="2" customWidth="1"/>
    <col min="15874" max="15874" width="5" style="2" customWidth="1"/>
    <col min="15875" max="15877" width="4.7109375" style="2" customWidth="1"/>
    <col min="15878" max="15878" width="15.28515625" style="2" customWidth="1"/>
    <col min="15879" max="15879" width="14.140625" style="2" customWidth="1"/>
    <col min="15880" max="15880" width="20.7109375" style="2" customWidth="1"/>
    <col min="15881" max="15881" width="12.140625" style="2" customWidth="1"/>
    <col min="15882" max="15882" width="10.5703125" style="2" customWidth="1"/>
    <col min="15883" max="15883" width="10.28515625" style="2" customWidth="1"/>
    <col min="15884" max="15884" width="9.7109375" style="2" customWidth="1"/>
    <col min="15885" max="15885" width="10.85546875" style="2" customWidth="1"/>
    <col min="15886" max="15886" width="21.42578125" style="2" customWidth="1"/>
    <col min="15887" max="15887" width="15.42578125" style="2" customWidth="1"/>
    <col min="15888" max="15888" width="6.42578125" style="2" customWidth="1"/>
    <col min="15889" max="15892" width="6.7109375" style="2"/>
    <col min="15893" max="15893" width="7.5703125" style="2" customWidth="1"/>
    <col min="15894" max="15894" width="7" style="2" customWidth="1"/>
    <col min="15895" max="16128" width="6.7109375" style="2"/>
    <col min="16129" max="16129" width="3.7109375" style="2" customWidth="1"/>
    <col min="16130" max="16130" width="5" style="2" customWidth="1"/>
    <col min="16131" max="16133" width="4.7109375" style="2" customWidth="1"/>
    <col min="16134" max="16134" width="15.28515625" style="2" customWidth="1"/>
    <col min="16135" max="16135" width="14.140625" style="2" customWidth="1"/>
    <col min="16136" max="16136" width="20.7109375" style="2" customWidth="1"/>
    <col min="16137" max="16137" width="12.140625" style="2" customWidth="1"/>
    <col min="16138" max="16138" width="10.5703125" style="2" customWidth="1"/>
    <col min="16139" max="16139" width="10.28515625" style="2" customWidth="1"/>
    <col min="16140" max="16140" width="9.7109375" style="2" customWidth="1"/>
    <col min="16141" max="16141" width="10.85546875" style="2" customWidth="1"/>
    <col min="16142" max="16142" width="21.42578125" style="2" customWidth="1"/>
    <col min="16143" max="16143" width="15.42578125" style="2" customWidth="1"/>
    <col min="16144" max="16144" width="6.42578125" style="2" customWidth="1"/>
    <col min="16145" max="16148" width="6.7109375" style="2"/>
    <col min="16149" max="16149" width="7.5703125" style="2" customWidth="1"/>
    <col min="16150" max="16150" width="7" style="2" customWidth="1"/>
    <col min="16151" max="16384" width="6.7109375" style="2"/>
  </cols>
  <sheetData>
    <row r="1" spans="1:27" ht="12.75" customHeight="1" x14ac:dyDescent="0.2">
      <c r="A1" s="315" t="s">
        <v>0</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7"/>
    </row>
    <row r="2" spans="1:27" x14ac:dyDescent="0.2">
      <c r="A2" s="318"/>
      <c r="B2" s="319"/>
      <c r="C2" s="319"/>
      <c r="D2" s="319"/>
      <c r="E2" s="319"/>
      <c r="F2" s="319"/>
      <c r="G2" s="319"/>
      <c r="H2" s="319"/>
      <c r="I2" s="319"/>
      <c r="J2" s="319"/>
      <c r="K2" s="319"/>
      <c r="L2" s="319"/>
      <c r="M2" s="319"/>
      <c r="N2" s="319"/>
      <c r="O2" s="319"/>
      <c r="P2" s="319"/>
      <c r="Q2" s="319"/>
      <c r="R2" s="319"/>
      <c r="S2" s="319"/>
      <c r="T2" s="319"/>
      <c r="U2" s="319"/>
      <c r="V2" s="319"/>
      <c r="W2" s="319"/>
      <c r="X2" s="319"/>
      <c r="Y2" s="319"/>
      <c r="Z2" s="319"/>
      <c r="AA2" s="320"/>
    </row>
    <row r="3" spans="1:27" x14ac:dyDescent="0.2">
      <c r="A3" s="3"/>
      <c r="B3" s="4"/>
      <c r="C3" s="4"/>
      <c r="D3" s="4"/>
      <c r="E3" s="4"/>
      <c r="F3" s="4"/>
      <c r="G3" s="4"/>
      <c r="H3" s="4"/>
      <c r="I3" s="4"/>
      <c r="J3" s="4"/>
      <c r="K3" s="4"/>
      <c r="L3" s="4"/>
      <c r="M3" s="4"/>
      <c r="N3" s="4"/>
      <c r="O3" s="4"/>
      <c r="P3" s="4"/>
      <c r="Q3" s="4"/>
      <c r="R3" s="4"/>
      <c r="S3" s="4"/>
      <c r="T3" s="4"/>
      <c r="U3" s="4"/>
      <c r="V3" s="4"/>
      <c r="W3" s="4"/>
      <c r="X3" s="4"/>
      <c r="Y3" s="4"/>
      <c r="Z3" s="4"/>
      <c r="AA3" s="6"/>
    </row>
    <row r="4" spans="1:27" ht="13.5" thickBot="1" x14ac:dyDescent="0.25">
      <c r="A4" s="7"/>
      <c r="B4" s="8"/>
      <c r="C4" s="8"/>
      <c r="D4" s="8"/>
      <c r="E4" s="8"/>
      <c r="F4" s="8"/>
      <c r="G4" s="8"/>
      <c r="H4" s="8"/>
      <c r="I4" s="8"/>
      <c r="J4" s="8"/>
      <c r="K4" s="8"/>
      <c r="L4" s="8"/>
      <c r="M4" s="8"/>
      <c r="N4" s="8"/>
      <c r="O4" s="8"/>
      <c r="P4" s="8"/>
      <c r="Q4" s="8"/>
      <c r="R4" s="8"/>
      <c r="S4" s="8"/>
      <c r="T4" s="8"/>
      <c r="U4" s="8"/>
      <c r="V4" s="8"/>
      <c r="W4" s="8"/>
      <c r="X4" s="8"/>
      <c r="Y4" s="8"/>
      <c r="Z4" s="8"/>
      <c r="AA4" s="10"/>
    </row>
    <row r="5" spans="1:27" ht="12.75" customHeight="1" x14ac:dyDescent="0.2">
      <c r="A5" s="321" t="s">
        <v>70</v>
      </c>
      <c r="B5" s="321"/>
      <c r="C5" s="321"/>
      <c r="D5" s="321"/>
      <c r="E5" s="321"/>
      <c r="F5" s="321"/>
      <c r="G5" s="321"/>
      <c r="H5" s="321"/>
      <c r="I5" s="321"/>
      <c r="J5" s="321"/>
      <c r="K5" s="321"/>
      <c r="L5" s="321"/>
      <c r="M5" s="321" t="s">
        <v>71</v>
      </c>
      <c r="N5" s="321"/>
      <c r="O5" s="321"/>
      <c r="P5" s="321"/>
      <c r="Q5" s="321"/>
      <c r="R5" s="322" t="s">
        <v>72</v>
      </c>
      <c r="S5" s="323"/>
      <c r="T5" s="323"/>
      <c r="U5" s="323"/>
      <c r="V5" s="323"/>
      <c r="W5" s="323"/>
      <c r="X5" s="323"/>
      <c r="Y5" s="323"/>
      <c r="Z5" s="323"/>
      <c r="AA5" s="323"/>
    </row>
    <row r="6" spans="1:27" ht="44.25" customHeight="1" x14ac:dyDescent="0.2">
      <c r="A6" s="328" t="s">
        <v>73</v>
      </c>
      <c r="B6" s="329"/>
      <c r="C6" s="329"/>
      <c r="D6" s="329"/>
      <c r="E6" s="329"/>
      <c r="F6" s="329"/>
      <c r="G6" s="329"/>
      <c r="H6" s="329"/>
      <c r="I6" s="329"/>
      <c r="J6" s="329"/>
      <c r="K6" s="329"/>
      <c r="L6" s="330"/>
      <c r="M6" s="331" t="s">
        <v>74</v>
      </c>
      <c r="N6" s="331"/>
      <c r="O6" s="331"/>
      <c r="P6" s="331"/>
      <c r="Q6" s="331"/>
      <c r="R6" s="325"/>
      <c r="S6" s="326"/>
      <c r="T6" s="326"/>
      <c r="U6" s="326"/>
      <c r="V6" s="326"/>
      <c r="W6" s="326"/>
      <c r="X6" s="326"/>
      <c r="Y6" s="326"/>
      <c r="Z6" s="326"/>
      <c r="AA6" s="326"/>
    </row>
    <row r="7" spans="1:27" ht="12.75" customHeight="1" x14ac:dyDescent="0.2">
      <c r="A7" s="332" t="s">
        <v>6</v>
      </c>
      <c r="B7" s="332"/>
      <c r="C7" s="332"/>
      <c r="D7" s="332"/>
      <c r="E7" s="332"/>
      <c r="F7" s="332"/>
      <c r="G7" s="332"/>
      <c r="H7" s="332"/>
      <c r="I7" s="332"/>
      <c r="J7" s="332"/>
      <c r="K7" s="332"/>
      <c r="L7" s="332"/>
      <c r="M7" s="332"/>
      <c r="N7" s="332"/>
      <c r="O7" s="332"/>
      <c r="P7" s="334" t="s">
        <v>8</v>
      </c>
      <c r="Q7" s="334"/>
      <c r="R7" s="334"/>
      <c r="S7" s="334"/>
      <c r="T7" s="334"/>
      <c r="U7" s="334"/>
      <c r="V7" s="334"/>
      <c r="W7" s="334"/>
      <c r="X7" s="334"/>
      <c r="Y7" s="334"/>
      <c r="Z7" s="334"/>
      <c r="AA7" s="334"/>
    </row>
    <row r="8" spans="1:27" ht="27" customHeight="1" x14ac:dyDescent="0.2">
      <c r="A8" s="350" t="s">
        <v>9</v>
      </c>
      <c r="B8" s="352" t="s">
        <v>10</v>
      </c>
      <c r="C8" s="353"/>
      <c r="D8" s="353"/>
      <c r="E8" s="354"/>
      <c r="F8" s="350" t="s">
        <v>11</v>
      </c>
      <c r="G8" s="350" t="s">
        <v>12</v>
      </c>
      <c r="H8" s="350" t="s">
        <v>13</v>
      </c>
      <c r="I8" s="350" t="s">
        <v>14</v>
      </c>
      <c r="J8" s="350" t="s">
        <v>15</v>
      </c>
      <c r="K8" s="355" t="s">
        <v>16</v>
      </c>
      <c r="L8" s="356"/>
      <c r="M8" s="350" t="s">
        <v>17</v>
      </c>
      <c r="N8" s="350" t="s">
        <v>18</v>
      </c>
      <c r="O8" s="350" t="s">
        <v>19</v>
      </c>
      <c r="P8" s="348" t="s">
        <v>20</v>
      </c>
      <c r="Q8" s="348" t="s">
        <v>21</v>
      </c>
      <c r="R8" s="348" t="s">
        <v>22</v>
      </c>
      <c r="S8" s="348" t="s">
        <v>23</v>
      </c>
      <c r="T8" s="348" t="s">
        <v>24</v>
      </c>
      <c r="U8" s="348" t="s">
        <v>25</v>
      </c>
      <c r="V8" s="348" t="s">
        <v>26</v>
      </c>
      <c r="W8" s="348" t="s">
        <v>27</v>
      </c>
      <c r="X8" s="348" t="s">
        <v>28</v>
      </c>
      <c r="Y8" s="348" t="s">
        <v>29</v>
      </c>
      <c r="Z8" s="348" t="s">
        <v>30</v>
      </c>
      <c r="AA8" s="348" t="s">
        <v>31</v>
      </c>
    </row>
    <row r="9" spans="1:27" ht="22.5" customHeight="1" x14ac:dyDescent="0.2">
      <c r="A9" s="351"/>
      <c r="B9" s="11">
        <v>1</v>
      </c>
      <c r="C9" s="11">
        <v>2</v>
      </c>
      <c r="D9" s="11">
        <v>3</v>
      </c>
      <c r="E9" s="11">
        <v>4</v>
      </c>
      <c r="F9" s="351"/>
      <c r="G9" s="351"/>
      <c r="H9" s="351"/>
      <c r="I9" s="351"/>
      <c r="J9" s="351"/>
      <c r="K9" s="11" t="s">
        <v>32</v>
      </c>
      <c r="L9" s="11" t="s">
        <v>33</v>
      </c>
      <c r="M9" s="351"/>
      <c r="N9" s="351"/>
      <c r="O9" s="351"/>
      <c r="P9" s="349"/>
      <c r="Q9" s="349"/>
      <c r="R9" s="349"/>
      <c r="S9" s="349"/>
      <c r="T9" s="349"/>
      <c r="U9" s="349"/>
      <c r="V9" s="349"/>
      <c r="W9" s="349"/>
      <c r="X9" s="349"/>
      <c r="Y9" s="349"/>
      <c r="Z9" s="349"/>
      <c r="AA9" s="349"/>
    </row>
    <row r="10" spans="1:27" ht="101.25" customHeight="1" x14ac:dyDescent="0.2">
      <c r="A10" s="25">
        <v>1</v>
      </c>
      <c r="B10" s="13" t="s">
        <v>75</v>
      </c>
      <c r="C10" s="13"/>
      <c r="D10" s="13"/>
      <c r="E10" s="12"/>
      <c r="F10" s="26" t="s">
        <v>76</v>
      </c>
      <c r="G10" s="12" t="s">
        <v>77</v>
      </c>
      <c r="H10" s="12" t="s">
        <v>78</v>
      </c>
      <c r="I10" s="12" t="s">
        <v>79</v>
      </c>
      <c r="J10" s="27" t="s">
        <v>80</v>
      </c>
      <c r="K10" s="25" t="s">
        <v>81</v>
      </c>
      <c r="L10" s="27" t="s">
        <v>66</v>
      </c>
      <c r="M10" s="12" t="s">
        <v>82</v>
      </c>
      <c r="N10" s="12" t="s">
        <v>83</v>
      </c>
      <c r="O10" s="12" t="s">
        <v>84</v>
      </c>
      <c r="P10" s="28" t="s">
        <v>85</v>
      </c>
      <c r="Q10" s="20" t="s">
        <v>85</v>
      </c>
      <c r="R10" s="20" t="s">
        <v>85</v>
      </c>
      <c r="S10" s="20" t="s">
        <v>85</v>
      </c>
      <c r="T10" s="20" t="s">
        <v>85</v>
      </c>
      <c r="U10" s="28">
        <f>1/1</f>
        <v>1</v>
      </c>
      <c r="V10" s="20" t="s">
        <v>85</v>
      </c>
      <c r="W10" s="28" t="s">
        <v>85</v>
      </c>
      <c r="X10" s="20" t="s">
        <v>85</v>
      </c>
      <c r="Y10" s="20" t="s">
        <v>85</v>
      </c>
      <c r="Z10" s="20" t="s">
        <v>85</v>
      </c>
      <c r="AA10" s="28">
        <f>1/1</f>
        <v>1</v>
      </c>
    </row>
    <row r="11" spans="1:27" ht="101.25" customHeight="1" x14ac:dyDescent="0.2">
      <c r="A11" s="25">
        <v>2</v>
      </c>
      <c r="B11" s="13" t="s">
        <v>75</v>
      </c>
      <c r="C11" s="13"/>
      <c r="D11" s="13"/>
      <c r="E11" s="12"/>
      <c r="F11" s="14" t="s">
        <v>86</v>
      </c>
      <c r="G11" s="14" t="s">
        <v>87</v>
      </c>
      <c r="H11" s="29" t="s">
        <v>88</v>
      </c>
      <c r="I11" s="12" t="s">
        <v>79</v>
      </c>
      <c r="J11" s="27" t="s">
        <v>89</v>
      </c>
      <c r="K11" s="25" t="s">
        <v>90</v>
      </c>
      <c r="L11" s="30">
        <v>3</v>
      </c>
      <c r="M11" s="12" t="s">
        <v>82</v>
      </c>
      <c r="N11" s="12" t="s">
        <v>91</v>
      </c>
      <c r="O11" s="12" t="s">
        <v>84</v>
      </c>
      <c r="P11" s="28" t="s">
        <v>85</v>
      </c>
      <c r="Q11" s="20" t="s">
        <v>85</v>
      </c>
      <c r="R11" s="20" t="s">
        <v>85</v>
      </c>
      <c r="S11" s="20" t="s">
        <v>85</v>
      </c>
      <c r="T11" s="20" t="s">
        <v>85</v>
      </c>
      <c r="U11" s="31">
        <v>0</v>
      </c>
      <c r="V11" s="20" t="s">
        <v>85</v>
      </c>
      <c r="W11" s="20" t="s">
        <v>85</v>
      </c>
      <c r="X11" s="20" t="s">
        <v>85</v>
      </c>
      <c r="Y11" s="20" t="s">
        <v>85</v>
      </c>
      <c r="Z11" s="20" t="s">
        <v>85</v>
      </c>
      <c r="AA11" s="28">
        <f>5/5</f>
        <v>1</v>
      </c>
    </row>
    <row r="12" spans="1:27" ht="101.25" customHeight="1" x14ac:dyDescent="0.2">
      <c r="A12" s="25">
        <v>3</v>
      </c>
      <c r="B12" s="13" t="s">
        <v>75</v>
      </c>
      <c r="C12" s="13"/>
      <c r="D12" s="13"/>
      <c r="E12" s="12"/>
      <c r="F12" s="14" t="s">
        <v>92</v>
      </c>
      <c r="G12" s="12" t="s">
        <v>93</v>
      </c>
      <c r="H12" s="29" t="s">
        <v>94</v>
      </c>
      <c r="I12" s="12" t="s">
        <v>79</v>
      </c>
      <c r="J12" s="27" t="s">
        <v>95</v>
      </c>
      <c r="K12" s="25" t="s">
        <v>96</v>
      </c>
      <c r="L12" s="32">
        <v>3</v>
      </c>
      <c r="M12" s="12" t="s">
        <v>82</v>
      </c>
      <c r="N12" s="12" t="s">
        <v>97</v>
      </c>
      <c r="O12" s="12" t="s">
        <v>84</v>
      </c>
      <c r="P12" s="28" t="s">
        <v>85</v>
      </c>
      <c r="Q12" s="20" t="s">
        <v>85</v>
      </c>
      <c r="R12" s="20" t="s">
        <v>85</v>
      </c>
      <c r="S12" s="20" t="s">
        <v>85</v>
      </c>
      <c r="T12" s="20" t="s">
        <v>85</v>
      </c>
      <c r="U12" s="31">
        <v>0</v>
      </c>
      <c r="V12" s="20" t="s">
        <v>85</v>
      </c>
      <c r="W12" s="20" t="s">
        <v>85</v>
      </c>
      <c r="X12" s="20" t="s">
        <v>85</v>
      </c>
      <c r="Y12" s="20" t="s">
        <v>85</v>
      </c>
      <c r="Z12" s="20" t="s">
        <v>85</v>
      </c>
      <c r="AA12" s="28">
        <f>4/5</f>
        <v>0.8</v>
      </c>
    </row>
    <row r="13" spans="1:27" ht="141.75" customHeight="1" x14ac:dyDescent="0.2">
      <c r="A13" s="25">
        <v>4</v>
      </c>
      <c r="B13" s="13" t="s">
        <v>75</v>
      </c>
      <c r="C13" s="13"/>
      <c r="D13" s="13"/>
      <c r="E13" s="12"/>
      <c r="F13" s="14" t="s">
        <v>98</v>
      </c>
      <c r="G13" s="12" t="s">
        <v>99</v>
      </c>
      <c r="H13" s="12" t="s">
        <v>100</v>
      </c>
      <c r="I13" s="12" t="s">
        <v>79</v>
      </c>
      <c r="J13" s="27" t="s">
        <v>101</v>
      </c>
      <c r="K13" s="25" t="s">
        <v>102</v>
      </c>
      <c r="L13" s="27" t="s">
        <v>103</v>
      </c>
      <c r="M13" s="12" t="s">
        <v>82</v>
      </c>
      <c r="N13" s="12" t="s">
        <v>104</v>
      </c>
      <c r="O13" s="12" t="s">
        <v>84</v>
      </c>
      <c r="P13" s="28" t="s">
        <v>85</v>
      </c>
      <c r="Q13" s="20" t="s">
        <v>85</v>
      </c>
      <c r="R13" s="20" t="s">
        <v>85</v>
      </c>
      <c r="S13" s="20" t="s">
        <v>85</v>
      </c>
      <c r="T13" s="20" t="s">
        <v>85</v>
      </c>
      <c r="U13" s="28">
        <f>50/50</f>
        <v>1</v>
      </c>
      <c r="V13" s="20" t="s">
        <v>85</v>
      </c>
      <c r="W13" s="20" t="s">
        <v>85</v>
      </c>
      <c r="X13" s="20" t="s">
        <v>85</v>
      </c>
      <c r="Y13" s="20" t="s">
        <v>85</v>
      </c>
      <c r="Z13" s="20" t="s">
        <v>85</v>
      </c>
      <c r="AA13" s="28">
        <f>50/50</f>
        <v>1</v>
      </c>
    </row>
    <row r="14" spans="1:27" ht="177" customHeight="1" x14ac:dyDescent="0.2">
      <c r="A14" s="25">
        <v>5</v>
      </c>
      <c r="B14" s="13" t="s">
        <v>75</v>
      </c>
      <c r="C14" s="13"/>
      <c r="D14" s="212"/>
      <c r="E14" s="29"/>
      <c r="F14" s="306" t="s">
        <v>105</v>
      </c>
      <c r="G14" s="29" t="s">
        <v>106</v>
      </c>
      <c r="H14" s="29" t="s">
        <v>107</v>
      </c>
      <c r="I14" s="29" t="s">
        <v>38</v>
      </c>
      <c r="J14" s="307" t="s">
        <v>108</v>
      </c>
      <c r="K14" s="308" t="s">
        <v>109</v>
      </c>
      <c r="L14" s="308" t="s">
        <v>110</v>
      </c>
      <c r="M14" s="29" t="s">
        <v>82</v>
      </c>
      <c r="N14" s="29" t="s">
        <v>111</v>
      </c>
      <c r="O14" s="29" t="s">
        <v>84</v>
      </c>
      <c r="P14" s="31" t="s">
        <v>85</v>
      </c>
      <c r="Q14" s="20" t="s">
        <v>85</v>
      </c>
      <c r="R14" s="20" t="s">
        <v>85</v>
      </c>
      <c r="S14" s="20" t="s">
        <v>85</v>
      </c>
      <c r="T14" s="20" t="s">
        <v>85</v>
      </c>
      <c r="U14" s="28">
        <f>2/4</f>
        <v>0.5</v>
      </c>
      <c r="V14" s="28" t="s">
        <v>85</v>
      </c>
      <c r="W14" s="20" t="s">
        <v>85</v>
      </c>
      <c r="X14" s="20" t="s">
        <v>85</v>
      </c>
      <c r="Y14" s="20" t="s">
        <v>85</v>
      </c>
      <c r="Z14" s="20" t="s">
        <v>85</v>
      </c>
      <c r="AA14" s="33">
        <f>7/7</f>
        <v>1</v>
      </c>
    </row>
    <row r="15" spans="1:27" ht="129" customHeight="1" x14ac:dyDescent="0.2">
      <c r="A15" s="25">
        <v>6</v>
      </c>
      <c r="B15" s="13"/>
      <c r="C15" s="13"/>
      <c r="D15" s="212" t="s">
        <v>75</v>
      </c>
      <c r="E15" s="29"/>
      <c r="F15" s="306" t="s">
        <v>112</v>
      </c>
      <c r="G15" s="29" t="s">
        <v>113</v>
      </c>
      <c r="H15" s="29" t="s">
        <v>114</v>
      </c>
      <c r="I15" s="29" t="s">
        <v>79</v>
      </c>
      <c r="J15" s="307" t="s">
        <v>108</v>
      </c>
      <c r="K15" s="308" t="s">
        <v>115</v>
      </c>
      <c r="L15" s="307" t="s">
        <v>116</v>
      </c>
      <c r="M15" s="29" t="s">
        <v>82</v>
      </c>
      <c r="N15" s="29" t="s">
        <v>117</v>
      </c>
      <c r="O15" s="29" t="s">
        <v>84</v>
      </c>
      <c r="P15" s="20" t="s">
        <v>85</v>
      </c>
      <c r="Q15" s="20" t="s">
        <v>85</v>
      </c>
      <c r="R15" s="20" t="s">
        <v>85</v>
      </c>
      <c r="S15" s="20" t="s">
        <v>85</v>
      </c>
      <c r="T15" s="20" t="s">
        <v>85</v>
      </c>
      <c r="U15" s="28">
        <f>99199260/740000000</f>
        <v>0.13405305405405404</v>
      </c>
      <c r="V15" s="28" t="s">
        <v>85</v>
      </c>
      <c r="W15" s="20" t="s">
        <v>85</v>
      </c>
      <c r="X15" s="20" t="s">
        <v>85</v>
      </c>
      <c r="Y15" s="20" t="s">
        <v>85</v>
      </c>
      <c r="Z15" s="20" t="s">
        <v>85</v>
      </c>
      <c r="AA15" s="28">
        <f>7/7</f>
        <v>1</v>
      </c>
    </row>
    <row r="16" spans="1:27" ht="122.25" customHeight="1" x14ac:dyDescent="0.2">
      <c r="A16" s="25"/>
      <c r="B16" s="13"/>
      <c r="C16" s="13"/>
      <c r="D16" s="34"/>
      <c r="E16" s="16" t="s">
        <v>75</v>
      </c>
      <c r="F16" s="35" t="s">
        <v>118</v>
      </c>
      <c r="G16" s="36" t="s">
        <v>119</v>
      </c>
      <c r="H16" s="36" t="s">
        <v>120</v>
      </c>
      <c r="I16" s="16" t="s">
        <v>121</v>
      </c>
      <c r="J16" s="17" t="s">
        <v>122</v>
      </c>
      <c r="K16" s="37" t="s">
        <v>123</v>
      </c>
      <c r="L16" s="38" t="s">
        <v>124</v>
      </c>
      <c r="M16" s="17" t="s">
        <v>82</v>
      </c>
      <c r="N16" s="16" t="s">
        <v>125</v>
      </c>
      <c r="O16" s="16" t="s">
        <v>84</v>
      </c>
      <c r="P16" s="39" t="s">
        <v>85</v>
      </c>
      <c r="Q16" s="20" t="s">
        <v>85</v>
      </c>
      <c r="R16" s="20" t="s">
        <v>85</v>
      </c>
      <c r="S16" s="20" t="s">
        <v>85</v>
      </c>
      <c r="T16" s="20" t="s">
        <v>85</v>
      </c>
      <c r="U16" s="28">
        <f>1/135</f>
        <v>7.4074074074074077E-3</v>
      </c>
      <c r="V16" s="20" t="s">
        <v>85</v>
      </c>
      <c r="W16" s="20" t="s">
        <v>85</v>
      </c>
      <c r="X16" s="20" t="s">
        <v>85</v>
      </c>
      <c r="Y16" s="20" t="s">
        <v>85</v>
      </c>
      <c r="Z16" s="20" t="s">
        <v>85</v>
      </c>
      <c r="AA16" s="28">
        <f>2/87</f>
        <v>2.2988505747126436E-2</v>
      </c>
    </row>
    <row r="17" spans="1:41" s="22" customFormat="1" ht="12.75" customHeight="1" x14ac:dyDescent="0.2">
      <c r="A17" s="347" t="s">
        <v>68</v>
      </c>
      <c r="B17" s="347"/>
      <c r="C17" s="347"/>
      <c r="D17" s="347"/>
      <c r="E17" s="347"/>
      <c r="F17" s="347"/>
      <c r="G17" s="347"/>
      <c r="H17" s="347"/>
      <c r="I17" s="347"/>
      <c r="J17" s="347"/>
      <c r="K17" s="347"/>
      <c r="L17" s="347"/>
      <c r="M17" s="347"/>
      <c r="N17" s="347"/>
      <c r="O17" s="347"/>
      <c r="P17" s="347"/>
      <c r="Q17" s="347"/>
      <c r="R17" s="347"/>
      <c r="S17" s="347"/>
      <c r="T17" s="347"/>
      <c r="U17" s="347"/>
      <c r="V17" s="347"/>
      <c r="W17" s="347"/>
      <c r="X17" s="347"/>
      <c r="Y17" s="347"/>
      <c r="Z17" s="347"/>
      <c r="AA17" s="347"/>
      <c r="AB17" s="1"/>
      <c r="AC17" s="1"/>
      <c r="AD17" s="1"/>
      <c r="AE17" s="1"/>
      <c r="AF17" s="1"/>
      <c r="AG17" s="1"/>
      <c r="AH17" s="1"/>
      <c r="AI17" s="1"/>
      <c r="AJ17" s="1"/>
      <c r="AK17" s="1"/>
      <c r="AL17" s="1"/>
      <c r="AM17" s="1"/>
      <c r="AN17" s="1"/>
      <c r="AO17" s="1"/>
    </row>
    <row r="18" spans="1:41" s="1" customFormat="1" ht="12.75" customHeight="1" x14ac:dyDescent="0.2">
      <c r="A18" s="357" t="s">
        <v>126</v>
      </c>
      <c r="B18" s="358"/>
      <c r="C18" s="358"/>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9"/>
    </row>
    <row r="19" spans="1:41" s="1" customFormat="1" x14ac:dyDescent="0.2">
      <c r="A19" s="360"/>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2"/>
    </row>
    <row r="20" spans="1:41" s="1" customFormat="1" ht="62.25" customHeight="1" x14ac:dyDescent="0.2">
      <c r="A20" s="360"/>
      <c r="B20" s="361"/>
      <c r="C20" s="361"/>
      <c r="D20" s="361"/>
      <c r="E20" s="361"/>
      <c r="F20" s="361"/>
      <c r="G20" s="361"/>
      <c r="H20" s="361"/>
      <c r="I20" s="361"/>
      <c r="J20" s="361"/>
      <c r="K20" s="361"/>
      <c r="L20" s="361"/>
      <c r="M20" s="361"/>
      <c r="N20" s="361"/>
      <c r="O20" s="361"/>
      <c r="P20" s="361"/>
      <c r="Q20" s="361"/>
      <c r="R20" s="361"/>
      <c r="S20" s="361"/>
      <c r="T20" s="361"/>
      <c r="U20" s="361"/>
      <c r="V20" s="361"/>
      <c r="W20" s="361"/>
      <c r="X20" s="361"/>
      <c r="Y20" s="361"/>
      <c r="Z20" s="361"/>
      <c r="AA20" s="362"/>
    </row>
    <row r="21" spans="1:41" s="1" customFormat="1" ht="12.75" hidden="1" customHeight="1" x14ac:dyDescent="0.2">
      <c r="A21" s="360"/>
      <c r="B21" s="361"/>
      <c r="C21" s="361"/>
      <c r="D21" s="361"/>
      <c r="E21" s="361"/>
      <c r="F21" s="361"/>
      <c r="G21" s="361"/>
      <c r="H21" s="361"/>
      <c r="I21" s="361"/>
      <c r="J21" s="361"/>
      <c r="K21" s="361"/>
      <c r="L21" s="361"/>
      <c r="M21" s="361"/>
      <c r="N21" s="361"/>
      <c r="O21" s="361"/>
      <c r="P21" s="361"/>
      <c r="Q21" s="361"/>
      <c r="R21" s="361"/>
      <c r="S21" s="361"/>
      <c r="T21" s="361"/>
      <c r="U21" s="361"/>
      <c r="V21" s="361"/>
      <c r="W21" s="361"/>
      <c r="X21" s="361"/>
      <c r="Y21" s="361"/>
      <c r="Z21" s="361"/>
      <c r="AA21" s="362"/>
    </row>
    <row r="22" spans="1:41" s="1" customFormat="1" ht="29.25" hidden="1" customHeight="1" x14ac:dyDescent="0.2">
      <c r="A22" s="360"/>
      <c r="B22" s="361"/>
      <c r="C22" s="361"/>
      <c r="D22" s="361"/>
      <c r="E22" s="361"/>
      <c r="F22" s="361"/>
      <c r="G22" s="361"/>
      <c r="H22" s="361"/>
      <c r="I22" s="361"/>
      <c r="J22" s="361"/>
      <c r="K22" s="361"/>
      <c r="L22" s="361"/>
      <c r="M22" s="361"/>
      <c r="N22" s="361"/>
      <c r="O22" s="361"/>
      <c r="P22" s="361"/>
      <c r="Q22" s="361"/>
      <c r="R22" s="361"/>
      <c r="S22" s="361"/>
      <c r="T22" s="361"/>
      <c r="U22" s="361"/>
      <c r="V22" s="361"/>
      <c r="W22" s="361"/>
      <c r="X22" s="361"/>
      <c r="Y22" s="361"/>
      <c r="Z22" s="361"/>
      <c r="AA22" s="362"/>
    </row>
    <row r="23" spans="1:41" s="1" customFormat="1" ht="9" hidden="1" customHeight="1" x14ac:dyDescent="0.2">
      <c r="A23" s="360"/>
      <c r="B23" s="361"/>
      <c r="C23" s="361"/>
      <c r="D23" s="361"/>
      <c r="E23" s="361"/>
      <c r="F23" s="361"/>
      <c r="G23" s="361"/>
      <c r="H23" s="361"/>
      <c r="I23" s="361"/>
      <c r="J23" s="361"/>
      <c r="K23" s="361"/>
      <c r="L23" s="361"/>
      <c r="M23" s="361"/>
      <c r="N23" s="361"/>
      <c r="O23" s="361"/>
      <c r="P23" s="361"/>
      <c r="Q23" s="361"/>
      <c r="R23" s="361"/>
      <c r="S23" s="361"/>
      <c r="T23" s="361"/>
      <c r="U23" s="361"/>
      <c r="V23" s="361"/>
      <c r="W23" s="361"/>
      <c r="X23" s="361"/>
      <c r="Y23" s="361"/>
      <c r="Z23" s="361"/>
      <c r="AA23" s="362"/>
    </row>
    <row r="24" spans="1:41" s="23" customFormat="1" ht="17.25" hidden="1" customHeight="1" x14ac:dyDescent="0.2">
      <c r="A24" s="360"/>
      <c r="B24" s="361"/>
      <c r="C24" s="361"/>
      <c r="D24" s="361"/>
      <c r="E24" s="361"/>
      <c r="F24" s="361"/>
      <c r="G24" s="361"/>
      <c r="H24" s="361"/>
      <c r="I24" s="361"/>
      <c r="J24" s="361"/>
      <c r="K24" s="361"/>
      <c r="L24" s="361"/>
      <c r="M24" s="361"/>
      <c r="N24" s="361"/>
      <c r="O24" s="361"/>
      <c r="P24" s="361"/>
      <c r="Q24" s="361"/>
      <c r="R24" s="361"/>
      <c r="S24" s="361"/>
      <c r="T24" s="361"/>
      <c r="U24" s="361"/>
      <c r="V24" s="361"/>
      <c r="W24" s="361"/>
      <c r="X24" s="361"/>
      <c r="Y24" s="361"/>
      <c r="Z24" s="361"/>
      <c r="AA24" s="362"/>
      <c r="AB24" s="1"/>
      <c r="AC24" s="1"/>
      <c r="AD24" s="1"/>
      <c r="AE24" s="1"/>
      <c r="AF24" s="1"/>
      <c r="AG24" s="1"/>
      <c r="AH24" s="1"/>
      <c r="AI24" s="1"/>
      <c r="AJ24" s="1"/>
      <c r="AK24" s="1"/>
      <c r="AL24" s="1"/>
      <c r="AM24" s="1"/>
      <c r="AN24" s="1"/>
      <c r="AO24" s="1"/>
    </row>
    <row r="25" spans="1:41" ht="50.25" customHeight="1" x14ac:dyDescent="0.2">
      <c r="A25" s="363"/>
      <c r="B25" s="364"/>
      <c r="C25" s="364"/>
      <c r="D25" s="364"/>
      <c r="E25" s="364"/>
      <c r="F25" s="364"/>
      <c r="G25" s="364"/>
      <c r="H25" s="364"/>
      <c r="I25" s="364"/>
      <c r="J25" s="364"/>
      <c r="K25" s="364"/>
      <c r="L25" s="364"/>
      <c r="M25" s="364"/>
      <c r="N25" s="364"/>
      <c r="O25" s="364"/>
      <c r="P25" s="364"/>
      <c r="Q25" s="364"/>
      <c r="R25" s="364"/>
      <c r="S25" s="364"/>
      <c r="T25" s="364"/>
      <c r="U25" s="364"/>
      <c r="V25" s="364"/>
      <c r="W25" s="364"/>
      <c r="X25" s="364"/>
      <c r="Y25" s="364"/>
      <c r="Z25" s="364"/>
      <c r="AA25" s="365"/>
    </row>
    <row r="30" spans="1:41" x14ac:dyDescent="0.2">
      <c r="N30" s="40"/>
    </row>
  </sheetData>
  <mergeCells count="33">
    <mergeCell ref="A17:AA17"/>
    <mergeCell ref="A18:AA25"/>
    <mergeCell ref="S8:S9"/>
    <mergeCell ref="T8:T9"/>
    <mergeCell ref="U8:U9"/>
    <mergeCell ref="V8:V9"/>
    <mergeCell ref="W8:W9"/>
    <mergeCell ref="X8:X9"/>
    <mergeCell ref="M8:M9"/>
    <mergeCell ref="N8:N9"/>
    <mergeCell ref="O8:O9"/>
    <mergeCell ref="P8:P9"/>
    <mergeCell ref="Q8:Q9"/>
    <mergeCell ref="R8:R9"/>
    <mergeCell ref="A7:O7"/>
    <mergeCell ref="P7:AA7"/>
    <mergeCell ref="A8:A9"/>
    <mergeCell ref="B8:E8"/>
    <mergeCell ref="F8:F9"/>
    <mergeCell ref="G8:G9"/>
    <mergeCell ref="H8:H9"/>
    <mergeCell ref="I8:I9"/>
    <mergeCell ref="J8:J9"/>
    <mergeCell ref="K8:L8"/>
    <mergeCell ref="Y8:Y9"/>
    <mergeCell ref="Z8:Z9"/>
    <mergeCell ref="AA8:AA9"/>
    <mergeCell ref="A1:AA2"/>
    <mergeCell ref="A5:L5"/>
    <mergeCell ref="M5:Q5"/>
    <mergeCell ref="R5:AA6"/>
    <mergeCell ref="A6:L6"/>
    <mergeCell ref="M6:Q6"/>
  </mergeCells>
  <pageMargins left="0.70866141732283472" right="0.70866141732283472" top="0.74803149606299213" bottom="0.74803149606299213" header="0.31496062992125984" footer="0.31496062992125984"/>
  <pageSetup paperSize="5" scale="27" orientation="portrait" horizontalDpi="300" verticalDpi="300" r:id="rId1"/>
  <headerFooter>
    <oddFooter>&amp;L&amp;"Arial,Normal"&amp;8FR.PS.010&amp;C&amp;"Arial,Normal"&amp;8                                                                                                            &amp;R&amp;"Arial,Normal"&amp;8Versión 04_29/08/2016</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35"/>
  <sheetViews>
    <sheetView zoomScale="80" zoomScaleNormal="80" workbookViewId="0">
      <pane ySplit="9" topLeftCell="A10" activePane="bottomLeft" state="frozen"/>
      <selection pane="bottomLeft" activeCell="G10" sqref="G10"/>
    </sheetView>
  </sheetViews>
  <sheetFormatPr baseColWidth="10" defaultColWidth="6.7109375" defaultRowHeight="12.75" x14ac:dyDescent="0.2"/>
  <cols>
    <col min="1" max="1" width="3.7109375" style="2" customWidth="1"/>
    <col min="2" max="2" width="5" style="2" customWidth="1"/>
    <col min="3" max="5" width="4.7109375" style="2" customWidth="1"/>
    <col min="6" max="6" width="25.85546875" style="2" customWidth="1"/>
    <col min="7" max="7" width="24.140625" style="2" customWidth="1"/>
    <col min="8" max="8" width="26.85546875" style="2" customWidth="1"/>
    <col min="9" max="9" width="17.5703125" style="2" customWidth="1"/>
    <col min="10" max="10" width="9.140625" style="2" customWidth="1"/>
    <col min="11" max="11" width="10.5703125" style="2" customWidth="1"/>
    <col min="12" max="12" width="9.7109375" style="2" customWidth="1"/>
    <col min="13" max="13" width="11.42578125" style="2" customWidth="1"/>
    <col min="14" max="14" width="21.42578125" style="2" customWidth="1"/>
    <col min="15" max="15" width="15.42578125" style="2" customWidth="1"/>
    <col min="16" max="17" width="7.7109375" style="2" bestFit="1" customWidth="1"/>
    <col min="18" max="22" width="6.7109375" style="2" customWidth="1"/>
    <col min="23" max="23" width="8" style="2" customWidth="1"/>
    <col min="24" max="24" width="7.28515625" style="2" customWidth="1"/>
    <col min="25" max="25" width="6.7109375" style="2"/>
    <col min="26" max="26" width="6.7109375" style="2" customWidth="1"/>
    <col min="27" max="27" width="8.85546875" style="2" customWidth="1"/>
    <col min="28" max="28" width="8.140625" style="2" customWidth="1"/>
    <col min="29" max="29" width="7.5703125" style="2" customWidth="1"/>
    <col min="30" max="30" width="8" style="2" customWidth="1"/>
    <col min="31" max="31" width="8.42578125" style="2" customWidth="1"/>
    <col min="32" max="32" width="9" style="2" customWidth="1"/>
    <col min="33" max="33" width="8.5703125" style="2" customWidth="1"/>
    <col min="34" max="34" width="10" style="2" customWidth="1"/>
    <col min="35" max="35" width="8" style="2" customWidth="1"/>
    <col min="36" max="37" width="7.5703125" style="2" bestFit="1" customWidth="1"/>
    <col min="38" max="38" width="8.7109375" style="2" customWidth="1"/>
    <col min="39" max="39" width="7.5703125" style="2" bestFit="1" customWidth="1"/>
    <col min="40" max="47" width="6.7109375" style="2"/>
    <col min="48" max="16384" width="6.7109375" style="1"/>
  </cols>
  <sheetData>
    <row r="1" spans="1:39" ht="12.75" customHeight="1" x14ac:dyDescent="0.2">
      <c r="A1" s="315" t="s">
        <v>0</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7"/>
    </row>
    <row r="2" spans="1:39" x14ac:dyDescent="0.2">
      <c r="A2" s="318"/>
      <c r="B2" s="366"/>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c r="AL2" s="366"/>
      <c r="AM2" s="320"/>
    </row>
    <row r="3" spans="1:39" x14ac:dyDescent="0.2">
      <c r="A3" s="3"/>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6"/>
    </row>
    <row r="4" spans="1:39" ht="13.5" thickBot="1" x14ac:dyDescent="0.25">
      <c r="A4" s="7"/>
      <c r="B4" s="8"/>
      <c r="C4" s="8"/>
      <c r="D4" s="8"/>
      <c r="E4" s="8"/>
      <c r="F4" s="8"/>
      <c r="G4" s="8"/>
      <c r="H4" s="8"/>
      <c r="I4" s="8"/>
      <c r="J4" s="8"/>
      <c r="K4" s="8"/>
      <c r="L4" s="8"/>
      <c r="M4" s="8"/>
      <c r="N4" s="8"/>
      <c r="O4" s="8"/>
      <c r="P4" s="8"/>
      <c r="Q4" s="8"/>
      <c r="R4" s="8"/>
      <c r="S4" s="8"/>
      <c r="T4" s="8"/>
      <c r="U4" s="8"/>
      <c r="V4" s="8"/>
      <c r="W4" s="8"/>
      <c r="X4" s="8"/>
      <c r="Y4" s="8"/>
      <c r="Z4" s="8"/>
      <c r="AA4" s="8"/>
      <c r="AB4" s="8"/>
      <c r="AC4" s="8"/>
      <c r="AD4" s="41"/>
      <c r="AE4" s="41"/>
      <c r="AF4" s="41"/>
      <c r="AG4" s="41"/>
      <c r="AH4" s="41"/>
      <c r="AI4" s="41"/>
      <c r="AJ4" s="41"/>
      <c r="AK4" s="41"/>
      <c r="AL4" s="41"/>
      <c r="AM4" s="6"/>
    </row>
    <row r="5" spans="1:39" ht="24" customHeight="1" x14ac:dyDescent="0.2">
      <c r="A5" s="367" t="s">
        <v>127</v>
      </c>
      <c r="B5" s="367"/>
      <c r="C5" s="367"/>
      <c r="D5" s="367"/>
      <c r="E5" s="367"/>
      <c r="F5" s="367"/>
      <c r="G5" s="367"/>
      <c r="H5" s="367"/>
      <c r="I5" s="367"/>
      <c r="J5" s="367"/>
      <c r="K5" s="367"/>
      <c r="L5" s="367"/>
      <c r="M5" s="321" t="s">
        <v>128</v>
      </c>
      <c r="N5" s="321"/>
      <c r="O5" s="321"/>
      <c r="P5" s="321"/>
      <c r="Q5" s="321"/>
      <c r="R5" s="321"/>
      <c r="S5" s="321"/>
      <c r="T5" s="321"/>
      <c r="U5" s="321"/>
      <c r="V5" s="321"/>
      <c r="W5" s="321"/>
      <c r="X5" s="321"/>
      <c r="Y5" s="321"/>
      <c r="Z5" s="321"/>
      <c r="AA5" s="321"/>
      <c r="AB5" s="321"/>
      <c r="AC5" s="325"/>
      <c r="AD5" s="368" t="s">
        <v>129</v>
      </c>
      <c r="AE5" s="369"/>
      <c r="AF5" s="369"/>
      <c r="AG5" s="369"/>
      <c r="AH5" s="369"/>
      <c r="AI5" s="369"/>
      <c r="AJ5" s="369"/>
      <c r="AK5" s="369"/>
      <c r="AL5" s="369"/>
      <c r="AM5" s="370"/>
    </row>
    <row r="6" spans="1:39" ht="29.25" customHeight="1" thickBot="1" x14ac:dyDescent="0.25">
      <c r="A6" s="374" t="s">
        <v>130</v>
      </c>
      <c r="B6" s="375"/>
      <c r="C6" s="375"/>
      <c r="D6" s="375"/>
      <c r="E6" s="375"/>
      <c r="F6" s="375"/>
      <c r="G6" s="375"/>
      <c r="H6" s="375"/>
      <c r="I6" s="375"/>
      <c r="J6" s="375"/>
      <c r="K6" s="375"/>
      <c r="L6" s="376"/>
      <c r="M6" s="377" t="s">
        <v>131</v>
      </c>
      <c r="N6" s="377"/>
      <c r="O6" s="377"/>
      <c r="P6" s="377"/>
      <c r="Q6" s="377"/>
      <c r="R6" s="377"/>
      <c r="S6" s="377"/>
      <c r="T6" s="377"/>
      <c r="U6" s="377"/>
      <c r="V6" s="377"/>
      <c r="W6" s="377"/>
      <c r="X6" s="377"/>
      <c r="Y6" s="377"/>
      <c r="Z6" s="377"/>
      <c r="AA6" s="377"/>
      <c r="AB6" s="377"/>
      <c r="AC6" s="378"/>
      <c r="AD6" s="371"/>
      <c r="AE6" s="372"/>
      <c r="AF6" s="372"/>
      <c r="AG6" s="372"/>
      <c r="AH6" s="372"/>
      <c r="AI6" s="372"/>
      <c r="AJ6" s="372"/>
      <c r="AK6" s="372"/>
      <c r="AL6" s="372"/>
      <c r="AM6" s="373"/>
    </row>
    <row r="7" spans="1:39" ht="12.75" customHeight="1" thickBot="1" x14ac:dyDescent="0.25">
      <c r="A7" s="385" t="s">
        <v>6</v>
      </c>
      <c r="B7" s="386"/>
      <c r="C7" s="386"/>
      <c r="D7" s="386"/>
      <c r="E7" s="386"/>
      <c r="F7" s="386"/>
      <c r="G7" s="386"/>
      <c r="H7" s="386"/>
      <c r="I7" s="386"/>
      <c r="J7" s="386"/>
      <c r="K7" s="386"/>
      <c r="L7" s="386"/>
      <c r="M7" s="386"/>
      <c r="N7" s="386"/>
      <c r="O7" s="387"/>
      <c r="P7" s="388" t="s">
        <v>7</v>
      </c>
      <c r="Q7" s="389"/>
      <c r="R7" s="389"/>
      <c r="S7" s="389"/>
      <c r="T7" s="389"/>
      <c r="U7" s="389"/>
      <c r="V7" s="389"/>
      <c r="W7" s="389"/>
      <c r="X7" s="389"/>
      <c r="Y7" s="389"/>
      <c r="Z7" s="389"/>
      <c r="AA7" s="390"/>
      <c r="AB7" s="391" t="s">
        <v>8</v>
      </c>
      <c r="AC7" s="392"/>
      <c r="AD7" s="392"/>
      <c r="AE7" s="392"/>
      <c r="AF7" s="392"/>
      <c r="AG7" s="392"/>
      <c r="AH7" s="392"/>
      <c r="AI7" s="392"/>
      <c r="AJ7" s="392"/>
      <c r="AK7" s="392"/>
      <c r="AL7" s="392"/>
      <c r="AM7" s="393"/>
    </row>
    <row r="8" spans="1:39" ht="27" customHeight="1" x14ac:dyDescent="0.2">
      <c r="A8" s="394" t="s">
        <v>9</v>
      </c>
      <c r="B8" s="396" t="s">
        <v>10</v>
      </c>
      <c r="C8" s="396"/>
      <c r="D8" s="396"/>
      <c r="E8" s="396"/>
      <c r="F8" s="379" t="s">
        <v>11</v>
      </c>
      <c r="G8" s="379" t="s">
        <v>12</v>
      </c>
      <c r="H8" s="379" t="s">
        <v>13</v>
      </c>
      <c r="I8" s="379" t="s">
        <v>14</v>
      </c>
      <c r="J8" s="379" t="s">
        <v>15</v>
      </c>
      <c r="K8" s="379" t="s">
        <v>16</v>
      </c>
      <c r="L8" s="379"/>
      <c r="M8" s="379" t="s">
        <v>17</v>
      </c>
      <c r="N8" s="379" t="s">
        <v>18</v>
      </c>
      <c r="O8" s="380" t="s">
        <v>19</v>
      </c>
      <c r="P8" s="381" t="s">
        <v>20</v>
      </c>
      <c r="Q8" s="383" t="s">
        <v>21</v>
      </c>
      <c r="R8" s="383" t="s">
        <v>22</v>
      </c>
      <c r="S8" s="383" t="s">
        <v>23</v>
      </c>
      <c r="T8" s="383" t="s">
        <v>24</v>
      </c>
      <c r="U8" s="383" t="s">
        <v>25</v>
      </c>
      <c r="V8" s="383" t="s">
        <v>26</v>
      </c>
      <c r="W8" s="383" t="s">
        <v>27</v>
      </c>
      <c r="X8" s="383" t="s">
        <v>28</v>
      </c>
      <c r="Y8" s="383" t="s">
        <v>29</v>
      </c>
      <c r="Z8" s="383" t="s">
        <v>30</v>
      </c>
      <c r="AA8" s="404" t="s">
        <v>31</v>
      </c>
      <c r="AB8" s="406" t="s">
        <v>20</v>
      </c>
      <c r="AC8" s="397" t="s">
        <v>21</v>
      </c>
      <c r="AD8" s="397" t="s">
        <v>22</v>
      </c>
      <c r="AE8" s="397" t="s">
        <v>23</v>
      </c>
      <c r="AF8" s="397" t="s">
        <v>24</v>
      </c>
      <c r="AG8" s="397" t="s">
        <v>25</v>
      </c>
      <c r="AH8" s="397" t="s">
        <v>26</v>
      </c>
      <c r="AI8" s="397" t="s">
        <v>27</v>
      </c>
      <c r="AJ8" s="397" t="s">
        <v>28</v>
      </c>
      <c r="AK8" s="397" t="s">
        <v>29</v>
      </c>
      <c r="AL8" s="397" t="s">
        <v>30</v>
      </c>
      <c r="AM8" s="399" t="s">
        <v>31</v>
      </c>
    </row>
    <row r="9" spans="1:39" ht="22.5" customHeight="1" thickBot="1" x14ac:dyDescent="0.25">
      <c r="A9" s="395"/>
      <c r="B9" s="11">
        <v>1</v>
      </c>
      <c r="C9" s="11">
        <v>2</v>
      </c>
      <c r="D9" s="11">
        <v>3</v>
      </c>
      <c r="E9" s="11">
        <v>4</v>
      </c>
      <c r="F9" s="332"/>
      <c r="G9" s="332"/>
      <c r="H9" s="332"/>
      <c r="I9" s="332"/>
      <c r="J9" s="332"/>
      <c r="K9" s="11" t="s">
        <v>32</v>
      </c>
      <c r="L9" s="11" t="s">
        <v>33</v>
      </c>
      <c r="M9" s="332"/>
      <c r="N9" s="332"/>
      <c r="O9" s="355"/>
      <c r="P9" s="382"/>
      <c r="Q9" s="384"/>
      <c r="R9" s="384"/>
      <c r="S9" s="384"/>
      <c r="T9" s="384"/>
      <c r="U9" s="384"/>
      <c r="V9" s="384"/>
      <c r="W9" s="384"/>
      <c r="X9" s="384"/>
      <c r="Y9" s="384"/>
      <c r="Z9" s="384"/>
      <c r="AA9" s="405"/>
      <c r="AB9" s="407"/>
      <c r="AC9" s="398"/>
      <c r="AD9" s="398"/>
      <c r="AE9" s="398"/>
      <c r="AF9" s="398"/>
      <c r="AG9" s="398"/>
      <c r="AH9" s="398"/>
      <c r="AI9" s="398"/>
      <c r="AJ9" s="398"/>
      <c r="AK9" s="398"/>
      <c r="AL9" s="398"/>
      <c r="AM9" s="400"/>
    </row>
    <row r="10" spans="1:39" ht="135" x14ac:dyDescent="0.25">
      <c r="A10" s="42">
        <v>1</v>
      </c>
      <c r="B10" s="43"/>
      <c r="C10" s="43" t="s">
        <v>34</v>
      </c>
      <c r="D10" s="43"/>
      <c r="E10" s="43"/>
      <c r="F10" s="44" t="s">
        <v>132</v>
      </c>
      <c r="G10" s="45" t="s">
        <v>133</v>
      </c>
      <c r="H10" s="44" t="s">
        <v>134</v>
      </c>
      <c r="I10" s="46" t="s">
        <v>135</v>
      </c>
      <c r="J10" s="47" t="s">
        <v>136</v>
      </c>
      <c r="K10" s="48" t="s">
        <v>137</v>
      </c>
      <c r="L10" s="48" t="s">
        <v>66</v>
      </c>
      <c r="M10" s="44" t="s">
        <v>138</v>
      </c>
      <c r="N10" s="44" t="s">
        <v>139</v>
      </c>
      <c r="O10" s="49" t="s">
        <v>140</v>
      </c>
      <c r="P10" s="50" t="s">
        <v>66</v>
      </c>
      <c r="Q10" s="51" t="s">
        <v>66</v>
      </c>
      <c r="R10" s="51" t="s">
        <v>66</v>
      </c>
      <c r="S10" s="51">
        <f>+(38+44)/2</f>
        <v>41</v>
      </c>
      <c r="T10" s="51" t="s">
        <v>66</v>
      </c>
      <c r="U10" s="51" t="s">
        <v>66</v>
      </c>
      <c r="V10" s="51" t="s">
        <v>66</v>
      </c>
      <c r="W10" s="51">
        <f>+((63+54)/2)</f>
        <v>58.5</v>
      </c>
      <c r="X10" s="51" t="s">
        <v>66</v>
      </c>
      <c r="Y10" s="51" t="s">
        <v>66</v>
      </c>
      <c r="Z10" s="51" t="s">
        <v>66</v>
      </c>
      <c r="AA10" s="52">
        <f>479/8</f>
        <v>59.875</v>
      </c>
      <c r="AB10" s="53" t="s">
        <v>66</v>
      </c>
      <c r="AC10" s="51" t="s">
        <v>66</v>
      </c>
      <c r="AD10" s="51" t="s">
        <v>66</v>
      </c>
      <c r="AE10" s="51"/>
      <c r="AF10" s="51" t="s">
        <v>66</v>
      </c>
      <c r="AG10" s="51" t="s">
        <v>66</v>
      </c>
      <c r="AH10" s="51" t="s">
        <v>66</v>
      </c>
      <c r="AI10" s="51"/>
      <c r="AJ10" s="51" t="s">
        <v>66</v>
      </c>
      <c r="AK10" s="51" t="s">
        <v>66</v>
      </c>
      <c r="AL10" s="51" t="s">
        <v>66</v>
      </c>
      <c r="AM10" s="54"/>
    </row>
    <row r="11" spans="1:39" ht="152.25" customHeight="1" x14ac:dyDescent="0.2">
      <c r="A11" s="42">
        <v>2</v>
      </c>
      <c r="B11" s="43"/>
      <c r="C11" s="43" t="s">
        <v>34</v>
      </c>
      <c r="D11" s="43"/>
      <c r="E11" s="43"/>
      <c r="F11" s="44" t="s">
        <v>141</v>
      </c>
      <c r="G11" s="44" t="s">
        <v>133</v>
      </c>
      <c r="H11" s="44" t="s">
        <v>142</v>
      </c>
      <c r="I11" s="44" t="s">
        <v>135</v>
      </c>
      <c r="J11" s="47" t="s">
        <v>136</v>
      </c>
      <c r="K11" s="48" t="s">
        <v>137</v>
      </c>
      <c r="L11" s="48" t="s">
        <v>66</v>
      </c>
      <c r="M11" s="44" t="s">
        <v>138</v>
      </c>
      <c r="N11" s="44" t="s">
        <v>139</v>
      </c>
      <c r="O11" s="49" t="s">
        <v>140</v>
      </c>
      <c r="P11" s="55" t="s">
        <v>66</v>
      </c>
      <c r="Q11" s="56" t="s">
        <v>66</v>
      </c>
      <c r="R11" s="56" t="s">
        <v>66</v>
      </c>
      <c r="S11" s="56" t="s">
        <v>66</v>
      </c>
      <c r="T11" s="56" t="s">
        <v>66</v>
      </c>
      <c r="U11" s="56" t="s">
        <v>66</v>
      </c>
      <c r="V11" s="56" t="s">
        <v>66</v>
      </c>
      <c r="W11" s="56" t="s">
        <v>66</v>
      </c>
      <c r="X11" s="56" t="s">
        <v>66</v>
      </c>
      <c r="Y11" s="56" t="s">
        <v>66</v>
      </c>
      <c r="Z11" s="56" t="s">
        <v>66</v>
      </c>
      <c r="AA11" s="57" t="s">
        <v>66</v>
      </c>
      <c r="AB11" s="58" t="s">
        <v>66</v>
      </c>
      <c r="AC11" s="56" t="s">
        <v>66</v>
      </c>
      <c r="AD11" s="56" t="s">
        <v>66</v>
      </c>
      <c r="AE11" s="56"/>
      <c r="AF11" s="56" t="s">
        <v>66</v>
      </c>
      <c r="AG11" s="56" t="s">
        <v>66</v>
      </c>
      <c r="AH11" s="56" t="s">
        <v>66</v>
      </c>
      <c r="AI11" s="56"/>
      <c r="AJ11" s="56" t="s">
        <v>66</v>
      </c>
      <c r="AK11" s="56" t="s">
        <v>66</v>
      </c>
      <c r="AL11" s="56" t="s">
        <v>66</v>
      </c>
      <c r="AM11" s="57"/>
    </row>
    <row r="12" spans="1:39" ht="117" customHeight="1" x14ac:dyDescent="0.2">
      <c r="A12" s="42">
        <v>3</v>
      </c>
      <c r="B12" s="43"/>
      <c r="C12" s="43" t="s">
        <v>34</v>
      </c>
      <c r="D12" s="43"/>
      <c r="E12" s="43"/>
      <c r="F12" s="44" t="s">
        <v>143</v>
      </c>
      <c r="G12" s="44" t="s">
        <v>133</v>
      </c>
      <c r="H12" s="44" t="s">
        <v>142</v>
      </c>
      <c r="I12" s="44" t="s">
        <v>135</v>
      </c>
      <c r="J12" s="47" t="s">
        <v>136</v>
      </c>
      <c r="K12" s="48" t="s">
        <v>137</v>
      </c>
      <c r="L12" s="48" t="s">
        <v>66</v>
      </c>
      <c r="M12" s="44" t="s">
        <v>138</v>
      </c>
      <c r="N12" s="44" t="s">
        <v>139</v>
      </c>
      <c r="O12" s="49" t="s">
        <v>140</v>
      </c>
      <c r="P12" s="55" t="s">
        <v>66</v>
      </c>
      <c r="Q12" s="56" t="s">
        <v>66</v>
      </c>
      <c r="R12" s="56" t="s">
        <v>66</v>
      </c>
      <c r="S12" s="56" t="s">
        <v>66</v>
      </c>
      <c r="T12" s="56" t="s">
        <v>66</v>
      </c>
      <c r="U12" s="56" t="s">
        <v>66</v>
      </c>
      <c r="V12" s="56" t="s">
        <v>66</v>
      </c>
      <c r="W12" s="56">
        <f>+(32+79+23+26+79+86+62+36+50+52+68+60)/12</f>
        <v>54.416666666666664</v>
      </c>
      <c r="X12" s="56" t="s">
        <v>66</v>
      </c>
      <c r="Y12" s="56" t="s">
        <v>66</v>
      </c>
      <c r="Z12" s="56" t="s">
        <v>66</v>
      </c>
      <c r="AA12" s="57">
        <f>817/10</f>
        <v>81.7</v>
      </c>
      <c r="AB12" s="58" t="s">
        <v>66</v>
      </c>
      <c r="AC12" s="56" t="s">
        <v>66</v>
      </c>
      <c r="AD12" s="56" t="s">
        <v>66</v>
      </c>
      <c r="AE12" s="56"/>
      <c r="AF12" s="56" t="s">
        <v>66</v>
      </c>
      <c r="AG12" s="56" t="s">
        <v>66</v>
      </c>
      <c r="AH12" s="56" t="s">
        <v>66</v>
      </c>
      <c r="AI12" s="56"/>
      <c r="AJ12" s="56" t="s">
        <v>66</v>
      </c>
      <c r="AK12" s="56" t="s">
        <v>66</v>
      </c>
      <c r="AL12" s="56" t="s">
        <v>66</v>
      </c>
      <c r="AM12" s="57"/>
    </row>
    <row r="13" spans="1:39" ht="135" x14ac:dyDescent="0.2">
      <c r="A13" s="42">
        <v>4</v>
      </c>
      <c r="B13" s="59"/>
      <c r="C13" s="59" t="s">
        <v>34</v>
      </c>
      <c r="D13" s="43"/>
      <c r="E13" s="43"/>
      <c r="F13" s="44" t="s">
        <v>144</v>
      </c>
      <c r="G13" s="44" t="s">
        <v>133</v>
      </c>
      <c r="H13" s="44" t="s">
        <v>142</v>
      </c>
      <c r="I13" s="44" t="s">
        <v>135</v>
      </c>
      <c r="J13" s="47" t="s">
        <v>136</v>
      </c>
      <c r="K13" s="48" t="s">
        <v>137</v>
      </c>
      <c r="L13" s="48" t="s">
        <v>66</v>
      </c>
      <c r="M13" s="44" t="s">
        <v>138</v>
      </c>
      <c r="N13" s="44" t="s">
        <v>139</v>
      </c>
      <c r="O13" s="49" t="s">
        <v>140</v>
      </c>
      <c r="P13" s="55" t="s">
        <v>66</v>
      </c>
      <c r="Q13" s="56" t="s">
        <v>66</v>
      </c>
      <c r="R13" s="56" t="s">
        <v>66</v>
      </c>
      <c r="S13" s="56">
        <f>+(15+20)/2</f>
        <v>17.5</v>
      </c>
      <c r="T13" s="56" t="s">
        <v>66</v>
      </c>
      <c r="U13" s="56" t="s">
        <v>66</v>
      </c>
      <c r="V13" s="56" t="s">
        <v>66</v>
      </c>
      <c r="W13" s="56">
        <f>+(84+57)/2</f>
        <v>70.5</v>
      </c>
      <c r="X13" s="56" t="s">
        <v>66</v>
      </c>
      <c r="Y13" s="56" t="s">
        <v>66</v>
      </c>
      <c r="Z13" s="56" t="s">
        <v>66</v>
      </c>
      <c r="AA13" s="57">
        <f>442/8</f>
        <v>55.25</v>
      </c>
      <c r="AB13" s="58" t="s">
        <v>66</v>
      </c>
      <c r="AC13" s="56" t="s">
        <v>66</v>
      </c>
      <c r="AD13" s="56" t="s">
        <v>66</v>
      </c>
      <c r="AE13" s="56"/>
      <c r="AF13" s="56" t="s">
        <v>66</v>
      </c>
      <c r="AG13" s="56" t="s">
        <v>66</v>
      </c>
      <c r="AH13" s="56" t="s">
        <v>66</v>
      </c>
      <c r="AI13" s="56"/>
      <c r="AJ13" s="56" t="s">
        <v>66</v>
      </c>
      <c r="AK13" s="56" t="s">
        <v>66</v>
      </c>
      <c r="AL13" s="56" t="s">
        <v>66</v>
      </c>
      <c r="AM13" s="57"/>
    </row>
    <row r="14" spans="1:39" ht="135" x14ac:dyDescent="0.2">
      <c r="A14" s="42">
        <v>5</v>
      </c>
      <c r="B14" s="59"/>
      <c r="C14" s="59" t="s">
        <v>34</v>
      </c>
      <c r="D14" s="43"/>
      <c r="E14" s="43"/>
      <c r="F14" s="44" t="s">
        <v>145</v>
      </c>
      <c r="G14" s="44" t="s">
        <v>133</v>
      </c>
      <c r="H14" s="44" t="s">
        <v>142</v>
      </c>
      <c r="I14" s="44" t="s">
        <v>135</v>
      </c>
      <c r="J14" s="47" t="s">
        <v>136</v>
      </c>
      <c r="K14" s="48" t="s">
        <v>137</v>
      </c>
      <c r="L14" s="48" t="s">
        <v>66</v>
      </c>
      <c r="M14" s="44" t="s">
        <v>138</v>
      </c>
      <c r="N14" s="44" t="s">
        <v>139</v>
      </c>
      <c r="O14" s="49" t="s">
        <v>140</v>
      </c>
      <c r="P14" s="55" t="s">
        <v>66</v>
      </c>
      <c r="Q14" s="56" t="s">
        <v>66</v>
      </c>
      <c r="R14" s="56" t="s">
        <v>66</v>
      </c>
      <c r="S14" s="56">
        <f>+(15)/1</f>
        <v>15</v>
      </c>
      <c r="T14" s="56" t="s">
        <v>66</v>
      </c>
      <c r="U14" s="56" t="s">
        <v>66</v>
      </c>
      <c r="V14" s="56" t="s">
        <v>66</v>
      </c>
      <c r="W14" s="56">
        <f>+(47+67+82)/3</f>
        <v>65.333333333333329</v>
      </c>
      <c r="X14" s="56" t="s">
        <v>66</v>
      </c>
      <c r="Y14" s="56" t="s">
        <v>66</v>
      </c>
      <c r="Z14" s="56" t="s">
        <v>66</v>
      </c>
      <c r="AA14" s="57">
        <v>48</v>
      </c>
      <c r="AB14" s="58" t="s">
        <v>66</v>
      </c>
      <c r="AC14" s="56" t="s">
        <v>66</v>
      </c>
      <c r="AD14" s="56" t="s">
        <v>66</v>
      </c>
      <c r="AE14" s="56"/>
      <c r="AF14" s="56" t="s">
        <v>66</v>
      </c>
      <c r="AG14" s="56" t="s">
        <v>66</v>
      </c>
      <c r="AH14" s="56" t="s">
        <v>66</v>
      </c>
      <c r="AI14" s="56"/>
      <c r="AJ14" s="56" t="s">
        <v>66</v>
      </c>
      <c r="AK14" s="56" t="s">
        <v>66</v>
      </c>
      <c r="AL14" s="56" t="s">
        <v>66</v>
      </c>
      <c r="AM14" s="57"/>
    </row>
    <row r="15" spans="1:39" ht="135.75" thickBot="1" x14ac:dyDescent="0.25">
      <c r="A15" s="60">
        <v>6</v>
      </c>
      <c r="B15" s="59"/>
      <c r="C15" s="59" t="s">
        <v>34</v>
      </c>
      <c r="D15" s="43"/>
      <c r="E15" s="43"/>
      <c r="F15" s="44" t="s">
        <v>146</v>
      </c>
      <c r="G15" s="44" t="s">
        <v>133</v>
      </c>
      <c r="H15" s="44" t="s">
        <v>142</v>
      </c>
      <c r="I15" s="44" t="s">
        <v>135</v>
      </c>
      <c r="J15" s="47" t="s">
        <v>136</v>
      </c>
      <c r="K15" s="48" t="s">
        <v>137</v>
      </c>
      <c r="L15" s="48" t="s">
        <v>66</v>
      </c>
      <c r="M15" s="44" t="s">
        <v>138</v>
      </c>
      <c r="N15" s="44" t="s">
        <v>139</v>
      </c>
      <c r="O15" s="49" t="s">
        <v>140</v>
      </c>
      <c r="P15" s="55" t="s">
        <v>66</v>
      </c>
      <c r="Q15" s="56" t="s">
        <v>66</v>
      </c>
      <c r="R15" s="56" t="s">
        <v>66</v>
      </c>
      <c r="S15" s="56" t="s">
        <v>66</v>
      </c>
      <c r="T15" s="56" t="s">
        <v>66</v>
      </c>
      <c r="U15" s="56" t="s">
        <v>66</v>
      </c>
      <c r="V15" s="56" t="s">
        <v>66</v>
      </c>
      <c r="W15" s="56">
        <f>+(69+83)/2</f>
        <v>76</v>
      </c>
      <c r="X15" s="56" t="s">
        <v>66</v>
      </c>
      <c r="Y15" s="56" t="s">
        <v>66</v>
      </c>
      <c r="Z15" s="56" t="s">
        <v>66</v>
      </c>
      <c r="AA15" s="57" t="s">
        <v>66</v>
      </c>
      <c r="AB15" s="58" t="s">
        <v>66</v>
      </c>
      <c r="AC15" s="56" t="s">
        <v>66</v>
      </c>
      <c r="AD15" s="56" t="s">
        <v>66</v>
      </c>
      <c r="AE15" s="56"/>
      <c r="AF15" s="56" t="s">
        <v>66</v>
      </c>
      <c r="AG15" s="56" t="s">
        <v>66</v>
      </c>
      <c r="AH15" s="56" t="s">
        <v>66</v>
      </c>
      <c r="AI15" s="56"/>
      <c r="AJ15" s="56" t="s">
        <v>66</v>
      </c>
      <c r="AK15" s="56" t="s">
        <v>66</v>
      </c>
      <c r="AL15" s="56" t="s">
        <v>66</v>
      </c>
      <c r="AM15" s="57"/>
    </row>
    <row r="16" spans="1:39" ht="150" x14ac:dyDescent="0.2">
      <c r="A16" s="61">
        <v>7</v>
      </c>
      <c r="B16" s="62"/>
      <c r="C16" s="62" t="s">
        <v>34</v>
      </c>
      <c r="D16" s="43"/>
      <c r="E16" s="43"/>
      <c r="F16" s="44" t="s">
        <v>147</v>
      </c>
      <c r="G16" s="44" t="s">
        <v>133</v>
      </c>
      <c r="H16" s="44" t="s">
        <v>142</v>
      </c>
      <c r="I16" s="44" t="s">
        <v>135</v>
      </c>
      <c r="J16" s="47" t="s">
        <v>136</v>
      </c>
      <c r="K16" s="48" t="s">
        <v>137</v>
      </c>
      <c r="L16" s="48" t="s">
        <v>66</v>
      </c>
      <c r="M16" s="44" t="s">
        <v>138</v>
      </c>
      <c r="N16" s="44" t="s">
        <v>139</v>
      </c>
      <c r="O16" s="49" t="s">
        <v>140</v>
      </c>
      <c r="P16" s="55" t="s">
        <v>66</v>
      </c>
      <c r="Q16" s="56" t="s">
        <v>66</v>
      </c>
      <c r="R16" s="56" t="s">
        <v>66</v>
      </c>
      <c r="S16" s="56" t="s">
        <v>66</v>
      </c>
      <c r="T16" s="56" t="s">
        <v>66</v>
      </c>
      <c r="U16" s="56" t="s">
        <v>66</v>
      </c>
      <c r="V16" s="56" t="s">
        <v>66</v>
      </c>
      <c r="W16" s="56">
        <f>+(9+34)/2</f>
        <v>21.5</v>
      </c>
      <c r="X16" s="56" t="s">
        <v>66</v>
      </c>
      <c r="Y16" s="56" t="s">
        <v>66</v>
      </c>
      <c r="Z16" s="56" t="s">
        <v>66</v>
      </c>
      <c r="AA16" s="57">
        <v>29</v>
      </c>
      <c r="AB16" s="58" t="s">
        <v>66</v>
      </c>
      <c r="AC16" s="56" t="s">
        <v>66</v>
      </c>
      <c r="AD16" s="56" t="s">
        <v>66</v>
      </c>
      <c r="AE16" s="56"/>
      <c r="AF16" s="56" t="s">
        <v>66</v>
      </c>
      <c r="AG16" s="56" t="s">
        <v>66</v>
      </c>
      <c r="AH16" s="56" t="s">
        <v>66</v>
      </c>
      <c r="AI16" s="56"/>
      <c r="AJ16" s="56" t="s">
        <v>66</v>
      </c>
      <c r="AK16" s="56" t="s">
        <v>66</v>
      </c>
      <c r="AL16" s="56" t="s">
        <v>66</v>
      </c>
      <c r="AM16" s="57"/>
    </row>
    <row r="17" spans="1:47" ht="135" x14ac:dyDescent="0.2">
      <c r="A17" s="42">
        <v>8</v>
      </c>
      <c r="B17" s="43"/>
      <c r="C17" s="43" t="s">
        <v>34</v>
      </c>
      <c r="D17" s="43"/>
      <c r="E17" s="43"/>
      <c r="F17" s="44" t="s">
        <v>148</v>
      </c>
      <c r="G17" s="44" t="s">
        <v>133</v>
      </c>
      <c r="H17" s="44" t="s">
        <v>142</v>
      </c>
      <c r="I17" s="44" t="s">
        <v>135</v>
      </c>
      <c r="J17" s="47" t="s">
        <v>136</v>
      </c>
      <c r="K17" s="48" t="s">
        <v>137</v>
      </c>
      <c r="L17" s="48" t="s">
        <v>66</v>
      </c>
      <c r="M17" s="44" t="s">
        <v>138</v>
      </c>
      <c r="N17" s="44" t="s">
        <v>139</v>
      </c>
      <c r="O17" s="49" t="s">
        <v>140</v>
      </c>
      <c r="P17" s="55" t="s">
        <v>66</v>
      </c>
      <c r="Q17" s="56" t="s">
        <v>66</v>
      </c>
      <c r="R17" s="56" t="s">
        <v>66</v>
      </c>
      <c r="S17" s="56" t="s">
        <v>66</v>
      </c>
      <c r="T17" s="56" t="s">
        <v>66</v>
      </c>
      <c r="U17" s="56" t="s">
        <v>66</v>
      </c>
      <c r="V17" s="56" t="s">
        <v>66</v>
      </c>
      <c r="W17" s="56">
        <f>+(45)/1</f>
        <v>45</v>
      </c>
      <c r="X17" s="56" t="s">
        <v>66</v>
      </c>
      <c r="Y17" s="56" t="s">
        <v>66</v>
      </c>
      <c r="Z17" s="56" t="s">
        <v>66</v>
      </c>
      <c r="AA17" s="57">
        <v>80</v>
      </c>
      <c r="AB17" s="58" t="s">
        <v>66</v>
      </c>
      <c r="AC17" s="56" t="s">
        <v>66</v>
      </c>
      <c r="AD17" s="56" t="s">
        <v>66</v>
      </c>
      <c r="AE17" s="56"/>
      <c r="AF17" s="56" t="s">
        <v>66</v>
      </c>
      <c r="AG17" s="56" t="s">
        <v>66</v>
      </c>
      <c r="AH17" s="56" t="s">
        <v>66</v>
      </c>
      <c r="AI17" s="56"/>
      <c r="AJ17" s="56" t="s">
        <v>66</v>
      </c>
      <c r="AK17" s="56" t="s">
        <v>66</v>
      </c>
      <c r="AL17" s="56" t="s">
        <v>66</v>
      </c>
      <c r="AM17" s="57"/>
    </row>
    <row r="18" spans="1:47" ht="135" x14ac:dyDescent="0.2">
      <c r="A18" s="42">
        <v>9</v>
      </c>
      <c r="B18" s="43"/>
      <c r="C18" s="43" t="s">
        <v>34</v>
      </c>
      <c r="D18" s="43"/>
      <c r="E18" s="43"/>
      <c r="F18" s="44" t="s">
        <v>149</v>
      </c>
      <c r="G18" s="44" t="s">
        <v>133</v>
      </c>
      <c r="H18" s="44" t="s">
        <v>142</v>
      </c>
      <c r="I18" s="44" t="s">
        <v>135</v>
      </c>
      <c r="J18" s="47" t="s">
        <v>136</v>
      </c>
      <c r="K18" s="48" t="s">
        <v>137</v>
      </c>
      <c r="L18" s="48" t="s">
        <v>66</v>
      </c>
      <c r="M18" s="44" t="s">
        <v>138</v>
      </c>
      <c r="N18" s="44" t="s">
        <v>139</v>
      </c>
      <c r="O18" s="49" t="s">
        <v>140</v>
      </c>
      <c r="P18" s="55" t="s">
        <v>66</v>
      </c>
      <c r="Q18" s="56" t="s">
        <v>66</v>
      </c>
      <c r="R18" s="56" t="s">
        <v>66</v>
      </c>
      <c r="S18" s="56">
        <f>+(13+51+27)/3</f>
        <v>30.333333333333332</v>
      </c>
      <c r="T18" s="56" t="s">
        <v>66</v>
      </c>
      <c r="U18" s="56" t="s">
        <v>66</v>
      </c>
      <c r="V18" s="56" t="s">
        <v>66</v>
      </c>
      <c r="W18" s="56">
        <f>+(47+67+23+23+25)/5</f>
        <v>37</v>
      </c>
      <c r="X18" s="56" t="s">
        <v>66</v>
      </c>
      <c r="Y18" s="56" t="s">
        <v>66</v>
      </c>
      <c r="Z18" s="56" t="s">
        <v>66</v>
      </c>
      <c r="AA18" s="57">
        <f>276/4</f>
        <v>69</v>
      </c>
      <c r="AB18" s="58" t="s">
        <v>66</v>
      </c>
      <c r="AC18" s="56" t="s">
        <v>66</v>
      </c>
      <c r="AD18" s="56" t="s">
        <v>66</v>
      </c>
      <c r="AE18" s="56"/>
      <c r="AF18" s="56" t="s">
        <v>66</v>
      </c>
      <c r="AG18" s="56" t="s">
        <v>66</v>
      </c>
      <c r="AH18" s="56" t="s">
        <v>66</v>
      </c>
      <c r="AI18" s="56"/>
      <c r="AJ18" s="56" t="s">
        <v>66</v>
      </c>
      <c r="AK18" s="56" t="s">
        <v>66</v>
      </c>
      <c r="AL18" s="56" t="s">
        <v>66</v>
      </c>
      <c r="AM18" s="57"/>
    </row>
    <row r="19" spans="1:47" ht="90.75" customHeight="1" x14ac:dyDescent="0.2">
      <c r="A19" s="42">
        <v>10</v>
      </c>
      <c r="B19" s="43"/>
      <c r="C19" s="59" t="s">
        <v>34</v>
      </c>
      <c r="D19" s="43"/>
      <c r="E19" s="43"/>
      <c r="F19" s="44" t="s">
        <v>150</v>
      </c>
      <c r="G19" s="44" t="s">
        <v>151</v>
      </c>
      <c r="H19" s="44" t="s">
        <v>152</v>
      </c>
      <c r="I19" s="44" t="s">
        <v>135</v>
      </c>
      <c r="J19" s="63">
        <v>0.8</v>
      </c>
      <c r="K19" s="48" t="s">
        <v>153</v>
      </c>
      <c r="L19" s="48" t="s">
        <v>154</v>
      </c>
      <c r="M19" s="48" t="s">
        <v>41</v>
      </c>
      <c r="N19" s="64" t="s">
        <v>155</v>
      </c>
      <c r="O19" s="49" t="s">
        <v>140</v>
      </c>
      <c r="P19" s="55" t="s">
        <v>66</v>
      </c>
      <c r="Q19" s="56" t="s">
        <v>66</v>
      </c>
      <c r="R19" s="56" t="s">
        <v>66</v>
      </c>
      <c r="S19" s="56"/>
      <c r="T19" s="56" t="s">
        <v>66</v>
      </c>
      <c r="U19" s="56" t="s">
        <v>66</v>
      </c>
      <c r="V19" s="56" t="s">
        <v>66</v>
      </c>
      <c r="W19" s="56"/>
      <c r="X19" s="56" t="s">
        <v>66</v>
      </c>
      <c r="Y19" s="56" t="s">
        <v>66</v>
      </c>
      <c r="Z19" s="56" t="s">
        <v>66</v>
      </c>
      <c r="AA19" s="57"/>
      <c r="AB19" s="58" t="s">
        <v>66</v>
      </c>
      <c r="AC19" s="56" t="s">
        <v>66</v>
      </c>
      <c r="AD19" s="56" t="s">
        <v>66</v>
      </c>
      <c r="AE19" s="56"/>
      <c r="AF19" s="56" t="s">
        <v>66</v>
      </c>
      <c r="AG19" s="56" t="s">
        <v>66</v>
      </c>
      <c r="AH19" s="56" t="s">
        <v>66</v>
      </c>
      <c r="AI19" s="56"/>
      <c r="AJ19" s="56" t="s">
        <v>66</v>
      </c>
      <c r="AK19" s="56" t="s">
        <v>66</v>
      </c>
      <c r="AL19" s="56" t="s">
        <v>66</v>
      </c>
      <c r="AM19" s="57"/>
    </row>
    <row r="20" spans="1:47" ht="120" x14ac:dyDescent="0.2">
      <c r="A20" s="42">
        <v>11</v>
      </c>
      <c r="B20" s="43" t="s">
        <v>34</v>
      </c>
      <c r="C20" s="59"/>
      <c r="D20" s="43"/>
      <c r="F20" s="44" t="s">
        <v>156</v>
      </c>
      <c r="G20" s="44" t="s">
        <v>157</v>
      </c>
      <c r="H20" s="44" t="s">
        <v>158</v>
      </c>
      <c r="I20" s="44" t="s">
        <v>79</v>
      </c>
      <c r="J20" s="63">
        <v>1</v>
      </c>
      <c r="K20" s="48" t="s">
        <v>159</v>
      </c>
      <c r="L20" s="48" t="s">
        <v>160</v>
      </c>
      <c r="M20" s="48" t="s">
        <v>41</v>
      </c>
      <c r="N20" s="44" t="s">
        <v>139</v>
      </c>
      <c r="O20" s="49" t="s">
        <v>140</v>
      </c>
      <c r="P20" s="55" t="s">
        <v>66</v>
      </c>
      <c r="Q20" s="56" t="s">
        <v>66</v>
      </c>
      <c r="R20" s="56" t="s">
        <v>66</v>
      </c>
      <c r="S20" s="56" t="s">
        <v>66</v>
      </c>
      <c r="T20" s="56" t="s">
        <v>66</v>
      </c>
      <c r="U20" s="65">
        <v>0.27</v>
      </c>
      <c r="V20" s="56" t="s">
        <v>66</v>
      </c>
      <c r="W20" s="56" t="s">
        <v>66</v>
      </c>
      <c r="X20" s="56" t="s">
        <v>66</v>
      </c>
      <c r="Y20" s="56" t="s">
        <v>66</v>
      </c>
      <c r="Z20" s="56" t="s">
        <v>66</v>
      </c>
      <c r="AA20" s="309"/>
      <c r="AB20" s="58"/>
      <c r="AC20" s="56"/>
      <c r="AD20" s="56"/>
      <c r="AE20" s="56"/>
      <c r="AF20" s="56"/>
      <c r="AG20" s="56"/>
      <c r="AH20" s="56"/>
      <c r="AI20" s="56"/>
      <c r="AJ20" s="56"/>
      <c r="AK20" s="56"/>
      <c r="AL20" s="56"/>
      <c r="AM20" s="57"/>
    </row>
    <row r="21" spans="1:47" ht="150" x14ac:dyDescent="0.2">
      <c r="A21" s="43">
        <v>12</v>
      </c>
      <c r="B21" s="43" t="s">
        <v>34</v>
      </c>
      <c r="C21" s="43"/>
      <c r="D21" s="43"/>
      <c r="E21" s="20"/>
      <c r="F21" s="44" t="s">
        <v>161</v>
      </c>
      <c r="G21" s="44" t="s">
        <v>162</v>
      </c>
      <c r="H21" s="44" t="s">
        <v>163</v>
      </c>
      <c r="I21" s="44" t="s">
        <v>79</v>
      </c>
      <c r="J21" s="63">
        <v>1</v>
      </c>
      <c r="K21" s="48" t="s">
        <v>159</v>
      </c>
      <c r="L21" s="48" t="s">
        <v>160</v>
      </c>
      <c r="M21" s="48" t="s">
        <v>41</v>
      </c>
      <c r="N21" s="44" t="s">
        <v>139</v>
      </c>
      <c r="O21" s="49" t="s">
        <v>140</v>
      </c>
      <c r="P21" s="55" t="s">
        <v>66</v>
      </c>
      <c r="Q21" s="56" t="s">
        <v>66</v>
      </c>
      <c r="R21" s="56" t="s">
        <v>66</v>
      </c>
      <c r="S21" s="56" t="s">
        <v>66</v>
      </c>
      <c r="T21" s="56" t="s">
        <v>66</v>
      </c>
      <c r="U21" s="66">
        <v>0.41</v>
      </c>
      <c r="V21" s="56" t="s">
        <v>66</v>
      </c>
      <c r="W21" s="56" t="s">
        <v>66</v>
      </c>
      <c r="X21" s="56" t="s">
        <v>66</v>
      </c>
      <c r="Y21" s="56" t="s">
        <v>66</v>
      </c>
      <c r="Z21" s="56" t="s">
        <v>66</v>
      </c>
      <c r="AA21" s="67">
        <v>0.91</v>
      </c>
      <c r="AB21" s="58"/>
      <c r="AC21" s="56"/>
      <c r="AD21" s="56"/>
      <c r="AE21" s="56"/>
      <c r="AF21" s="56"/>
      <c r="AG21" s="56"/>
      <c r="AH21" s="56"/>
      <c r="AI21" s="56"/>
      <c r="AJ21" s="56"/>
      <c r="AK21" s="56"/>
      <c r="AL21" s="56"/>
      <c r="AM21" s="57"/>
    </row>
    <row r="22" spans="1:47" ht="150" x14ac:dyDescent="0.2">
      <c r="A22" s="43">
        <v>13</v>
      </c>
      <c r="B22" s="12" t="s">
        <v>34</v>
      </c>
      <c r="C22" s="43"/>
      <c r="D22" s="43"/>
      <c r="F22" s="44" t="s">
        <v>164</v>
      </c>
      <c r="G22" s="44" t="s">
        <v>165</v>
      </c>
      <c r="H22" s="44" t="s">
        <v>166</v>
      </c>
      <c r="I22" s="44" t="s">
        <v>79</v>
      </c>
      <c r="J22" s="63">
        <v>1</v>
      </c>
      <c r="K22" s="48" t="s">
        <v>159</v>
      </c>
      <c r="L22" s="48" t="s">
        <v>160</v>
      </c>
      <c r="M22" s="48" t="s">
        <v>41</v>
      </c>
      <c r="N22" s="44" t="s">
        <v>139</v>
      </c>
      <c r="O22" s="49" t="s">
        <v>140</v>
      </c>
      <c r="P22" s="55" t="s">
        <v>66</v>
      </c>
      <c r="Q22" s="56" t="s">
        <v>66</v>
      </c>
      <c r="R22" s="56" t="s">
        <v>66</v>
      </c>
      <c r="S22" s="56" t="s">
        <v>66</v>
      </c>
      <c r="T22" s="56" t="s">
        <v>66</v>
      </c>
      <c r="U22" s="66">
        <v>0.08</v>
      </c>
      <c r="V22" s="56" t="s">
        <v>66</v>
      </c>
      <c r="W22" s="56" t="s">
        <v>66</v>
      </c>
      <c r="X22" s="56" t="s">
        <v>66</v>
      </c>
      <c r="Y22" s="56" t="s">
        <v>66</v>
      </c>
      <c r="Z22" s="56" t="s">
        <v>66</v>
      </c>
      <c r="AA22" s="67">
        <v>0.68</v>
      </c>
      <c r="AB22" s="58"/>
      <c r="AC22" s="56"/>
      <c r="AD22" s="56"/>
      <c r="AE22" s="56"/>
      <c r="AF22" s="56"/>
      <c r="AG22" s="56"/>
      <c r="AH22" s="56"/>
      <c r="AI22" s="56"/>
      <c r="AJ22" s="56"/>
      <c r="AK22" s="56"/>
      <c r="AL22" s="56"/>
      <c r="AM22" s="57"/>
    </row>
    <row r="23" spans="1:47" ht="180" x14ac:dyDescent="0.2">
      <c r="A23" s="42">
        <v>14</v>
      </c>
      <c r="B23" s="12" t="s">
        <v>34</v>
      </c>
      <c r="C23" s="43"/>
      <c r="D23" s="43"/>
      <c r="E23" s="43"/>
      <c r="F23" s="44" t="s">
        <v>167</v>
      </c>
      <c r="G23" s="44" t="s">
        <v>168</v>
      </c>
      <c r="H23" s="44" t="s">
        <v>169</v>
      </c>
      <c r="I23" s="44" t="s">
        <v>79</v>
      </c>
      <c r="J23" s="63">
        <v>1</v>
      </c>
      <c r="K23" s="48" t="s">
        <v>159</v>
      </c>
      <c r="L23" s="48" t="s">
        <v>160</v>
      </c>
      <c r="M23" s="48" t="s">
        <v>41</v>
      </c>
      <c r="N23" s="44" t="s">
        <v>139</v>
      </c>
      <c r="O23" s="49" t="s">
        <v>140</v>
      </c>
      <c r="P23" s="68" t="s">
        <v>66</v>
      </c>
      <c r="Q23" s="69" t="s">
        <v>66</v>
      </c>
      <c r="R23" s="69" t="s">
        <v>66</v>
      </c>
      <c r="S23" s="69" t="s">
        <v>66</v>
      </c>
      <c r="T23" s="69" t="s">
        <v>66</v>
      </c>
      <c r="U23" s="70">
        <v>0.14000000000000001</v>
      </c>
      <c r="V23" s="69" t="s">
        <v>66</v>
      </c>
      <c r="W23" s="69" t="s">
        <v>66</v>
      </c>
      <c r="X23" s="69" t="s">
        <v>66</v>
      </c>
      <c r="Y23" s="69" t="s">
        <v>66</v>
      </c>
      <c r="Z23" s="69" t="s">
        <v>66</v>
      </c>
      <c r="AA23" s="71">
        <v>0.83</v>
      </c>
      <c r="AB23" s="72"/>
      <c r="AC23" s="69"/>
      <c r="AD23" s="69"/>
      <c r="AE23" s="69"/>
      <c r="AF23" s="69"/>
      <c r="AG23" s="69"/>
      <c r="AH23" s="69"/>
      <c r="AI23" s="69"/>
      <c r="AJ23" s="69"/>
      <c r="AK23" s="69"/>
      <c r="AL23" s="69"/>
      <c r="AM23" s="73"/>
    </row>
    <row r="24" spans="1:47" ht="240" x14ac:dyDescent="0.2">
      <c r="A24" s="42">
        <v>15</v>
      </c>
      <c r="B24" s="12" t="s">
        <v>34</v>
      </c>
      <c r="C24" s="43"/>
      <c r="D24" s="43"/>
      <c r="E24" s="43"/>
      <c r="F24" s="44" t="s">
        <v>170</v>
      </c>
      <c r="G24" s="44" t="s">
        <v>171</v>
      </c>
      <c r="H24" s="44" t="s">
        <v>172</v>
      </c>
      <c r="I24" s="44" t="s">
        <v>79</v>
      </c>
      <c r="J24" s="63">
        <v>1</v>
      </c>
      <c r="K24" s="48" t="s">
        <v>159</v>
      </c>
      <c r="L24" s="48" t="s">
        <v>160</v>
      </c>
      <c r="M24" s="48" t="s">
        <v>41</v>
      </c>
      <c r="N24" s="44" t="s">
        <v>139</v>
      </c>
      <c r="O24" s="49" t="s">
        <v>140</v>
      </c>
      <c r="P24" s="68" t="s">
        <v>66</v>
      </c>
      <c r="Q24" s="69" t="s">
        <v>66</v>
      </c>
      <c r="R24" s="69" t="s">
        <v>66</v>
      </c>
      <c r="S24" s="69" t="s">
        <v>66</v>
      </c>
      <c r="T24" s="69" t="s">
        <v>66</v>
      </c>
      <c r="U24" s="70">
        <v>0.19</v>
      </c>
      <c r="V24" s="69" t="s">
        <v>66</v>
      </c>
      <c r="W24" s="69" t="s">
        <v>66</v>
      </c>
      <c r="X24" s="69" t="s">
        <v>66</v>
      </c>
      <c r="Y24" s="69" t="s">
        <v>66</v>
      </c>
      <c r="Z24" s="69" t="s">
        <v>66</v>
      </c>
      <c r="AA24" s="71">
        <v>0.42</v>
      </c>
      <c r="AB24" s="72"/>
      <c r="AC24" s="69"/>
      <c r="AD24" s="69"/>
      <c r="AE24" s="69"/>
      <c r="AF24" s="69"/>
      <c r="AG24" s="69"/>
      <c r="AH24" s="69"/>
      <c r="AI24" s="69"/>
      <c r="AJ24" s="69"/>
      <c r="AK24" s="69"/>
      <c r="AL24" s="69"/>
      <c r="AM24" s="73"/>
    </row>
    <row r="25" spans="1:47" ht="195" x14ac:dyDescent="0.2">
      <c r="A25" s="42">
        <v>16</v>
      </c>
      <c r="B25" s="12"/>
      <c r="C25" s="43"/>
      <c r="D25" s="43"/>
      <c r="E25" s="43" t="s">
        <v>34</v>
      </c>
      <c r="F25" s="44" t="s">
        <v>173</v>
      </c>
      <c r="G25" s="44" t="s">
        <v>174</v>
      </c>
      <c r="H25" s="44" t="s">
        <v>175</v>
      </c>
      <c r="I25" s="44" t="s">
        <v>176</v>
      </c>
      <c r="J25" s="74">
        <v>0.75</v>
      </c>
      <c r="K25" s="48" t="s">
        <v>159</v>
      </c>
      <c r="L25" s="48" t="s">
        <v>160</v>
      </c>
      <c r="M25" s="48" t="s">
        <v>41</v>
      </c>
      <c r="N25" s="44" t="s">
        <v>177</v>
      </c>
      <c r="O25" s="49" t="s">
        <v>178</v>
      </c>
      <c r="P25" s="75">
        <f>+(3/3)*100</f>
        <v>100</v>
      </c>
      <c r="Q25" s="76">
        <f>+(4/4)*100</f>
        <v>100</v>
      </c>
      <c r="R25" s="76">
        <f>+(5/5)*100</f>
        <v>100</v>
      </c>
      <c r="S25" s="76">
        <f>+(5/5)*100</f>
        <v>100</v>
      </c>
      <c r="T25" s="76">
        <f>6/6*100</f>
        <v>100</v>
      </c>
      <c r="U25" s="76">
        <f>10/10*100</f>
        <v>100</v>
      </c>
      <c r="V25" s="76">
        <f>19/19*100</f>
        <v>100</v>
      </c>
      <c r="W25" s="76">
        <f>11/11*100</f>
        <v>100</v>
      </c>
      <c r="X25" s="76">
        <f>9/9*100</f>
        <v>100</v>
      </c>
      <c r="Y25" s="76">
        <f>30/30*100</f>
        <v>100</v>
      </c>
      <c r="Z25" s="76">
        <f>40/40*100</f>
        <v>100</v>
      </c>
      <c r="AA25" s="77">
        <f>11/11*100</f>
        <v>100</v>
      </c>
      <c r="AB25" s="78"/>
      <c r="AC25" s="20"/>
      <c r="AD25" s="20"/>
      <c r="AE25" s="20"/>
      <c r="AF25" s="20"/>
      <c r="AG25" s="20"/>
      <c r="AH25" s="20"/>
      <c r="AI25" s="20"/>
      <c r="AJ25" s="20"/>
      <c r="AK25" s="20"/>
      <c r="AL25" s="20"/>
      <c r="AM25" s="73"/>
    </row>
    <row r="26" spans="1:47" ht="195" x14ac:dyDescent="0.2">
      <c r="A26" s="42">
        <v>17</v>
      </c>
      <c r="B26" s="12"/>
      <c r="C26" s="43"/>
      <c r="D26" s="43"/>
      <c r="E26" s="43" t="s">
        <v>34</v>
      </c>
      <c r="F26" s="44" t="s">
        <v>179</v>
      </c>
      <c r="G26" s="44" t="s">
        <v>174</v>
      </c>
      <c r="H26" s="44" t="s">
        <v>180</v>
      </c>
      <c r="I26" s="44" t="s">
        <v>176</v>
      </c>
      <c r="J26" s="74">
        <v>0.75</v>
      </c>
      <c r="K26" s="48" t="s">
        <v>159</v>
      </c>
      <c r="L26" s="48" t="s">
        <v>160</v>
      </c>
      <c r="M26" s="48" t="s">
        <v>41</v>
      </c>
      <c r="N26" s="44" t="s">
        <v>177</v>
      </c>
      <c r="O26" s="49" t="s">
        <v>178</v>
      </c>
      <c r="P26" s="75">
        <f>3/3*100</f>
        <v>100</v>
      </c>
      <c r="Q26" s="76">
        <f>4/4*100</f>
        <v>100</v>
      </c>
      <c r="R26" s="76">
        <f>7/7*100</f>
        <v>100</v>
      </c>
      <c r="S26" s="76">
        <f>24/24*100</f>
        <v>100</v>
      </c>
      <c r="T26" s="76">
        <f>67/67*100</f>
        <v>100</v>
      </c>
      <c r="U26" s="76">
        <f>31/33*100</f>
        <v>93.939393939393938</v>
      </c>
      <c r="V26" s="76">
        <f>51/51*100</f>
        <v>100</v>
      </c>
      <c r="W26" s="76">
        <f>26/26*100</f>
        <v>100</v>
      </c>
      <c r="X26" s="76">
        <f>27/27*100</f>
        <v>100</v>
      </c>
      <c r="Y26" s="76">
        <f>33/33*100</f>
        <v>100</v>
      </c>
      <c r="Z26" s="76">
        <f>28/28*100</f>
        <v>100</v>
      </c>
      <c r="AA26" s="77">
        <f>5/5*100</f>
        <v>100</v>
      </c>
      <c r="AB26" s="78"/>
      <c r="AC26" s="20"/>
      <c r="AD26" s="20"/>
      <c r="AE26" s="20"/>
      <c r="AF26" s="20"/>
      <c r="AG26" s="20"/>
      <c r="AH26" s="20"/>
      <c r="AI26" s="20"/>
      <c r="AJ26" s="20"/>
      <c r="AK26" s="20"/>
      <c r="AL26" s="20"/>
      <c r="AM26" s="73"/>
    </row>
    <row r="27" spans="1:47" ht="195.75" thickBot="1" x14ac:dyDescent="0.25">
      <c r="A27" s="79">
        <v>18</v>
      </c>
      <c r="B27" s="80"/>
      <c r="C27" s="80"/>
      <c r="D27" s="80"/>
      <c r="E27" s="43" t="s">
        <v>34</v>
      </c>
      <c r="F27" s="44" t="s">
        <v>181</v>
      </c>
      <c r="G27" s="44" t="s">
        <v>174</v>
      </c>
      <c r="H27" s="44" t="s">
        <v>182</v>
      </c>
      <c r="I27" s="44" t="s">
        <v>176</v>
      </c>
      <c r="J27" s="74">
        <v>0.75</v>
      </c>
      <c r="K27" s="48" t="s">
        <v>159</v>
      </c>
      <c r="L27" s="48" t="s">
        <v>160</v>
      </c>
      <c r="M27" s="48" t="s">
        <v>41</v>
      </c>
      <c r="N27" s="44" t="s">
        <v>177</v>
      </c>
      <c r="O27" s="49" t="s">
        <v>178</v>
      </c>
      <c r="P27" s="81" t="s">
        <v>85</v>
      </c>
      <c r="Q27" s="82" t="s">
        <v>85</v>
      </c>
      <c r="R27" s="82" t="s">
        <v>85</v>
      </c>
      <c r="S27" s="82" t="s">
        <v>85</v>
      </c>
      <c r="T27" s="82" t="s">
        <v>85</v>
      </c>
      <c r="U27" s="82" t="s">
        <v>85</v>
      </c>
      <c r="V27" s="82" t="s">
        <v>85</v>
      </c>
      <c r="W27" s="82">
        <f>1/1*100</f>
        <v>100</v>
      </c>
      <c r="X27" s="82" t="s">
        <v>66</v>
      </c>
      <c r="Y27" s="82">
        <f>5/5*100</f>
        <v>100</v>
      </c>
      <c r="Z27" s="82">
        <f>3/3*100</f>
        <v>100</v>
      </c>
      <c r="AA27" s="83" t="s">
        <v>66</v>
      </c>
      <c r="AB27" s="84"/>
      <c r="AC27" s="85"/>
      <c r="AD27" s="85"/>
      <c r="AE27" s="85"/>
      <c r="AF27" s="85"/>
      <c r="AG27" s="85"/>
      <c r="AH27" s="85"/>
      <c r="AI27" s="85"/>
      <c r="AJ27" s="85"/>
      <c r="AK27" s="85"/>
      <c r="AL27" s="85"/>
      <c r="AM27" s="86"/>
    </row>
    <row r="28" spans="1:47" ht="12.75" customHeight="1" thickBot="1" x14ac:dyDescent="0.25">
      <c r="A28" s="401" t="s">
        <v>183</v>
      </c>
      <c r="B28" s="401"/>
      <c r="C28" s="401"/>
      <c r="D28" s="401"/>
      <c r="E28" s="401"/>
      <c r="F28" s="401"/>
      <c r="G28" s="401"/>
      <c r="H28" s="401"/>
      <c r="I28" s="401"/>
      <c r="J28" s="401"/>
      <c r="K28" s="401"/>
      <c r="L28" s="401"/>
      <c r="M28" s="401"/>
      <c r="N28" s="401"/>
      <c r="O28" s="401"/>
      <c r="P28" s="401"/>
      <c r="Q28" s="401"/>
      <c r="R28" s="401"/>
      <c r="S28" s="401"/>
      <c r="T28" s="401"/>
      <c r="U28" s="401"/>
      <c r="V28" s="401"/>
      <c r="W28" s="401"/>
      <c r="X28" s="401"/>
      <c r="Y28" s="401"/>
      <c r="Z28" s="401"/>
      <c r="AA28" s="401"/>
      <c r="AB28" s="401"/>
      <c r="AC28" s="401"/>
      <c r="AD28" s="401"/>
      <c r="AE28" s="401"/>
      <c r="AF28" s="401"/>
      <c r="AG28" s="401"/>
      <c r="AH28" s="401"/>
      <c r="AI28" s="401"/>
      <c r="AJ28" s="401"/>
      <c r="AK28" s="401"/>
      <c r="AL28" s="401"/>
      <c r="AM28" s="401"/>
    </row>
    <row r="29" spans="1:47" s="88" customFormat="1" ht="408.95" customHeight="1" x14ac:dyDescent="0.25">
      <c r="A29" s="402" t="s">
        <v>184</v>
      </c>
      <c r="B29" s="403"/>
      <c r="C29" s="403"/>
      <c r="D29" s="403"/>
      <c r="E29" s="403"/>
      <c r="F29" s="403"/>
      <c r="G29" s="403"/>
      <c r="H29" s="403"/>
      <c r="I29" s="403"/>
      <c r="J29" s="403"/>
      <c r="K29" s="403"/>
      <c r="L29" s="403"/>
      <c r="M29" s="403"/>
      <c r="N29" s="403"/>
      <c r="O29" s="403"/>
      <c r="P29" s="403"/>
      <c r="Q29" s="403"/>
      <c r="R29" s="403"/>
      <c r="S29" s="403"/>
      <c r="T29" s="403"/>
      <c r="U29" s="403"/>
      <c r="V29" s="403"/>
      <c r="W29" s="403"/>
      <c r="X29" s="403"/>
      <c r="Y29" s="403"/>
      <c r="Z29" s="403"/>
      <c r="AA29" s="403"/>
      <c r="AB29" s="403"/>
      <c r="AC29" s="403"/>
      <c r="AD29" s="403"/>
      <c r="AE29" s="403"/>
      <c r="AF29" s="403"/>
      <c r="AG29" s="403"/>
      <c r="AH29" s="403"/>
      <c r="AI29" s="403"/>
      <c r="AJ29" s="403"/>
      <c r="AK29" s="403"/>
      <c r="AL29" s="403"/>
      <c r="AM29" s="403"/>
      <c r="AN29" s="87"/>
      <c r="AO29" s="87"/>
      <c r="AP29" s="87"/>
      <c r="AQ29" s="87"/>
      <c r="AR29" s="87"/>
      <c r="AS29" s="87"/>
      <c r="AT29" s="87"/>
      <c r="AU29" s="87"/>
    </row>
    <row r="30" spans="1:47" s="88" customFormat="1" ht="58.5" customHeight="1" x14ac:dyDescent="0.25">
      <c r="A30" s="411" t="s">
        <v>185</v>
      </c>
      <c r="B30" s="412"/>
      <c r="C30" s="412"/>
      <c r="D30" s="412"/>
      <c r="E30" s="412"/>
      <c r="F30" s="412"/>
      <c r="G30" s="412"/>
      <c r="H30" s="412"/>
      <c r="I30" s="412"/>
      <c r="J30" s="412"/>
      <c r="K30" s="412"/>
      <c r="L30" s="412"/>
      <c r="M30" s="412"/>
      <c r="N30" s="412"/>
      <c r="O30" s="412"/>
      <c r="P30" s="412"/>
      <c r="Q30" s="412"/>
      <c r="R30" s="412"/>
      <c r="S30" s="412"/>
      <c r="T30" s="412"/>
      <c r="U30" s="412"/>
      <c r="V30" s="412"/>
      <c r="W30" s="412"/>
      <c r="X30" s="412"/>
      <c r="Y30" s="412"/>
      <c r="Z30" s="412"/>
      <c r="AA30" s="412"/>
      <c r="AB30" s="412"/>
      <c r="AC30" s="412"/>
      <c r="AD30" s="412"/>
      <c r="AE30" s="412"/>
      <c r="AF30" s="412"/>
      <c r="AG30" s="412"/>
      <c r="AH30" s="412"/>
      <c r="AI30" s="412"/>
      <c r="AJ30" s="412"/>
      <c r="AK30" s="412"/>
      <c r="AL30" s="412"/>
      <c r="AM30" s="412"/>
      <c r="AN30" s="89"/>
      <c r="AO30" s="89"/>
      <c r="AP30" s="89"/>
      <c r="AQ30" s="89"/>
      <c r="AR30" s="89"/>
      <c r="AS30" s="89"/>
      <c r="AT30" s="89"/>
      <c r="AU30" s="89"/>
    </row>
    <row r="31" spans="1:47" s="93" customFormat="1" ht="15" x14ac:dyDescent="0.2">
      <c r="A31" s="90"/>
      <c r="B31" s="91"/>
      <c r="C31" s="91"/>
      <c r="D31" s="91"/>
      <c r="E31" s="91"/>
      <c r="F31" s="91"/>
      <c r="G31" s="91"/>
      <c r="H31" s="91"/>
      <c r="I31" s="91"/>
      <c r="J31" s="91"/>
      <c r="K31" s="91"/>
      <c r="L31" s="91"/>
      <c r="M31" s="91"/>
      <c r="N31" s="91"/>
      <c r="O31" s="91"/>
      <c r="P31" s="91"/>
      <c r="Q31" s="91"/>
      <c r="R31" s="91"/>
      <c r="S31" s="91"/>
      <c r="T31" s="91"/>
      <c r="U31" s="91"/>
      <c r="V31" s="91"/>
      <c r="W31" s="91"/>
      <c r="X31" s="91"/>
      <c r="Y31" s="92"/>
      <c r="Z31" s="92"/>
      <c r="AA31" s="92"/>
      <c r="AB31" s="92"/>
      <c r="AC31" s="92"/>
      <c r="AD31" s="92"/>
      <c r="AE31" s="92"/>
      <c r="AF31" s="92"/>
      <c r="AG31" s="92"/>
      <c r="AH31" s="92"/>
      <c r="AI31" s="92"/>
      <c r="AJ31" s="92"/>
      <c r="AK31" s="92"/>
      <c r="AL31" s="92"/>
      <c r="AM31" s="92"/>
      <c r="AN31" s="92"/>
      <c r="AO31" s="92"/>
      <c r="AP31" s="92"/>
      <c r="AQ31" s="92"/>
      <c r="AR31" s="92"/>
      <c r="AS31" s="92"/>
      <c r="AT31" s="92"/>
      <c r="AU31" s="92"/>
    </row>
    <row r="32" spans="1:47" s="93" customFormat="1" ht="15" x14ac:dyDescent="0.2">
      <c r="A32" s="413"/>
      <c r="B32" s="409"/>
      <c r="C32" s="409"/>
      <c r="D32" s="409"/>
      <c r="E32" s="409"/>
      <c r="F32" s="409"/>
      <c r="G32" s="409"/>
      <c r="H32" s="409"/>
      <c r="I32" s="409"/>
      <c r="J32" s="409"/>
      <c r="K32" s="409"/>
      <c r="L32" s="409"/>
      <c r="M32" s="409"/>
      <c r="N32" s="409"/>
      <c r="O32" s="409"/>
      <c r="P32" s="409"/>
      <c r="Q32" s="409"/>
      <c r="R32" s="409"/>
      <c r="S32" s="409"/>
      <c r="T32" s="409"/>
      <c r="U32" s="409"/>
      <c r="V32" s="409"/>
      <c r="W32" s="409"/>
      <c r="X32" s="409"/>
      <c r="Y32" s="92"/>
      <c r="Z32" s="92"/>
      <c r="AA32" s="92"/>
      <c r="AB32" s="92"/>
      <c r="AC32" s="92"/>
      <c r="AD32" s="92"/>
      <c r="AE32" s="92"/>
      <c r="AF32" s="92"/>
      <c r="AG32" s="92"/>
      <c r="AH32" s="92"/>
      <c r="AI32" s="92"/>
      <c r="AJ32" s="92"/>
      <c r="AK32" s="92"/>
      <c r="AL32" s="92"/>
      <c r="AM32" s="92"/>
      <c r="AN32" s="92"/>
      <c r="AO32" s="92"/>
      <c r="AP32" s="92"/>
      <c r="AQ32" s="92"/>
      <c r="AR32" s="92"/>
      <c r="AS32" s="92"/>
      <c r="AT32" s="92"/>
      <c r="AU32" s="92"/>
    </row>
    <row r="33" spans="1:47" s="93" customFormat="1" ht="15" x14ac:dyDescent="0.2">
      <c r="A33" s="413"/>
      <c r="B33" s="409"/>
      <c r="C33" s="409"/>
      <c r="D33" s="409"/>
      <c r="E33" s="409"/>
      <c r="F33" s="409"/>
      <c r="G33" s="409"/>
      <c r="H33" s="409"/>
      <c r="I33" s="409"/>
      <c r="J33" s="409"/>
      <c r="K33" s="409"/>
      <c r="L33" s="409"/>
      <c r="M33" s="409"/>
      <c r="N33" s="409"/>
      <c r="O33" s="409"/>
      <c r="P33" s="409"/>
      <c r="Q33" s="409"/>
      <c r="R33" s="409"/>
      <c r="S33" s="409"/>
      <c r="T33" s="409"/>
      <c r="U33" s="409"/>
      <c r="V33" s="409"/>
      <c r="W33" s="409"/>
      <c r="X33" s="409"/>
      <c r="Y33" s="92"/>
      <c r="Z33" s="92"/>
      <c r="AA33" s="92"/>
      <c r="AB33" s="92"/>
      <c r="AC33" s="92"/>
      <c r="AD33" s="92"/>
      <c r="AE33" s="92"/>
      <c r="AF33" s="92"/>
      <c r="AG33" s="92"/>
      <c r="AH33" s="92"/>
      <c r="AI33" s="92"/>
      <c r="AJ33" s="92"/>
      <c r="AK33" s="92"/>
      <c r="AL33" s="92"/>
      <c r="AM33" s="92"/>
      <c r="AN33" s="92"/>
      <c r="AO33" s="92"/>
      <c r="AP33" s="92"/>
      <c r="AQ33" s="92"/>
      <c r="AR33" s="92"/>
      <c r="AS33" s="92"/>
      <c r="AT33" s="92"/>
      <c r="AU33" s="92"/>
    </row>
    <row r="34" spans="1:47" s="93" customFormat="1" ht="15" x14ac:dyDescent="0.2">
      <c r="A34" s="413"/>
      <c r="B34" s="409"/>
      <c r="C34" s="409"/>
      <c r="D34" s="409"/>
      <c r="E34" s="409"/>
      <c r="F34" s="409"/>
      <c r="G34" s="409"/>
      <c r="H34" s="409"/>
      <c r="I34" s="409"/>
      <c r="J34" s="409"/>
      <c r="K34" s="409"/>
      <c r="L34" s="409"/>
      <c r="M34" s="409"/>
      <c r="N34" s="409"/>
      <c r="O34" s="409"/>
      <c r="P34" s="409"/>
      <c r="Q34" s="409"/>
      <c r="R34" s="409"/>
      <c r="S34" s="409"/>
      <c r="T34" s="409"/>
      <c r="U34" s="409"/>
      <c r="V34" s="409"/>
      <c r="W34" s="409"/>
      <c r="X34" s="409"/>
      <c r="Y34" s="92"/>
      <c r="Z34" s="92"/>
      <c r="AA34" s="92"/>
      <c r="AB34" s="92"/>
      <c r="AC34" s="92"/>
      <c r="AD34" s="92"/>
      <c r="AE34" s="92"/>
      <c r="AF34" s="92"/>
      <c r="AG34" s="92"/>
      <c r="AH34" s="92"/>
      <c r="AI34" s="92"/>
      <c r="AJ34" s="92"/>
      <c r="AK34" s="92"/>
      <c r="AL34" s="92"/>
      <c r="AM34" s="92"/>
      <c r="AN34" s="92"/>
      <c r="AO34" s="92"/>
      <c r="AP34" s="92"/>
      <c r="AQ34" s="92"/>
      <c r="AR34" s="92"/>
      <c r="AS34" s="92"/>
      <c r="AT34" s="92"/>
      <c r="AU34" s="92"/>
    </row>
    <row r="35" spans="1:47" s="93" customFormat="1" ht="15" x14ac:dyDescent="0.2">
      <c r="A35" s="413"/>
      <c r="B35" s="409"/>
      <c r="C35" s="409"/>
      <c r="D35" s="409"/>
      <c r="E35" s="409"/>
      <c r="F35" s="409"/>
      <c r="G35" s="409"/>
      <c r="H35" s="409"/>
      <c r="I35" s="409"/>
      <c r="J35" s="409"/>
      <c r="K35" s="409"/>
      <c r="L35" s="409"/>
      <c r="M35" s="409"/>
      <c r="N35" s="409"/>
      <c r="O35" s="409"/>
      <c r="P35" s="409"/>
      <c r="Q35" s="409"/>
      <c r="R35" s="409"/>
      <c r="S35" s="409"/>
      <c r="T35" s="409"/>
      <c r="U35" s="409"/>
      <c r="V35" s="409"/>
      <c r="W35" s="409"/>
      <c r="X35" s="409"/>
      <c r="Y35" s="92"/>
      <c r="Z35" s="92"/>
      <c r="AA35" s="92"/>
      <c r="AB35" s="92"/>
      <c r="AC35" s="92"/>
      <c r="AD35" s="92"/>
      <c r="AE35" s="92"/>
      <c r="AF35" s="92"/>
      <c r="AG35" s="92"/>
      <c r="AH35" s="92"/>
      <c r="AI35" s="92"/>
      <c r="AJ35" s="92"/>
      <c r="AK35" s="92"/>
      <c r="AL35" s="92"/>
      <c r="AM35" s="92"/>
      <c r="AN35" s="92"/>
      <c r="AO35" s="92"/>
      <c r="AP35" s="92"/>
      <c r="AQ35" s="92"/>
      <c r="AR35" s="92"/>
      <c r="AS35" s="92"/>
      <c r="AT35" s="92"/>
      <c r="AU35" s="92"/>
    </row>
    <row r="36" spans="1:47" s="93" customFormat="1" ht="15" x14ac:dyDescent="0.2">
      <c r="A36" s="413"/>
      <c r="B36" s="409"/>
      <c r="C36" s="409"/>
      <c r="D36" s="409"/>
      <c r="E36" s="409"/>
      <c r="F36" s="409"/>
      <c r="G36" s="409"/>
      <c r="H36" s="409"/>
      <c r="I36" s="409"/>
      <c r="J36" s="409"/>
      <c r="K36" s="409"/>
      <c r="L36" s="409"/>
      <c r="M36" s="409"/>
      <c r="N36" s="409"/>
      <c r="O36" s="409"/>
      <c r="P36" s="409"/>
      <c r="Q36" s="409"/>
      <c r="R36" s="409"/>
      <c r="S36" s="409"/>
      <c r="T36" s="409"/>
      <c r="U36" s="409"/>
      <c r="V36" s="409"/>
      <c r="W36" s="409"/>
      <c r="X36" s="409"/>
      <c r="Y36" s="92"/>
      <c r="Z36" s="92"/>
      <c r="AA36" s="92"/>
      <c r="AB36" s="92"/>
      <c r="AC36" s="92"/>
      <c r="AD36" s="92"/>
      <c r="AE36" s="92"/>
      <c r="AF36" s="92"/>
      <c r="AG36" s="92"/>
      <c r="AH36" s="92"/>
      <c r="AI36" s="92"/>
      <c r="AJ36" s="92"/>
      <c r="AK36" s="92"/>
      <c r="AL36" s="92"/>
      <c r="AM36" s="92"/>
      <c r="AN36" s="92"/>
      <c r="AO36" s="92"/>
      <c r="AP36" s="92"/>
      <c r="AQ36" s="92"/>
      <c r="AR36" s="92"/>
      <c r="AS36" s="92"/>
      <c r="AT36" s="92"/>
      <c r="AU36" s="92"/>
    </row>
    <row r="37" spans="1:47" s="93" customFormat="1" ht="15" x14ac:dyDescent="0.2">
      <c r="A37" s="408"/>
      <c r="B37" s="409"/>
      <c r="C37" s="409"/>
      <c r="D37" s="409"/>
      <c r="E37" s="409"/>
      <c r="F37" s="409"/>
      <c r="G37" s="409"/>
      <c r="H37" s="409"/>
      <c r="I37" s="409"/>
      <c r="J37" s="409"/>
      <c r="K37" s="409"/>
      <c r="L37" s="409"/>
      <c r="M37" s="409"/>
      <c r="N37" s="409"/>
      <c r="O37" s="409"/>
      <c r="P37" s="409"/>
      <c r="Q37" s="409"/>
      <c r="R37" s="409"/>
      <c r="S37" s="409"/>
      <c r="T37" s="409"/>
      <c r="U37" s="409"/>
      <c r="V37" s="409"/>
      <c r="W37" s="409"/>
      <c r="X37" s="409"/>
      <c r="Y37" s="92"/>
      <c r="Z37" s="92"/>
      <c r="AA37" s="92"/>
      <c r="AB37" s="92"/>
      <c r="AC37" s="92"/>
      <c r="AD37" s="92"/>
      <c r="AE37" s="92"/>
      <c r="AF37" s="92"/>
      <c r="AG37" s="92"/>
      <c r="AH37" s="92"/>
      <c r="AI37" s="92"/>
      <c r="AJ37" s="92"/>
      <c r="AK37" s="92"/>
      <c r="AL37" s="92"/>
      <c r="AM37" s="92"/>
      <c r="AN37" s="92"/>
      <c r="AO37" s="92"/>
      <c r="AP37" s="92"/>
      <c r="AQ37" s="92"/>
      <c r="AR37" s="92"/>
      <c r="AS37" s="92"/>
      <c r="AT37" s="92"/>
      <c r="AU37" s="92"/>
    </row>
    <row r="38" spans="1:47" s="93" customFormat="1" ht="15" x14ac:dyDescent="0.2">
      <c r="A38" s="410"/>
      <c r="B38" s="409"/>
      <c r="C38" s="409"/>
      <c r="D38" s="409"/>
      <c r="E38" s="409"/>
      <c r="F38" s="409"/>
      <c r="G38" s="409"/>
      <c r="H38" s="409"/>
      <c r="I38" s="409"/>
      <c r="J38" s="409"/>
      <c r="K38" s="409"/>
      <c r="L38" s="409"/>
      <c r="M38" s="409"/>
      <c r="N38" s="409"/>
      <c r="O38" s="409"/>
      <c r="P38" s="409"/>
      <c r="Q38" s="409"/>
      <c r="R38" s="409"/>
      <c r="S38" s="409"/>
      <c r="T38" s="409"/>
      <c r="U38" s="409"/>
      <c r="V38" s="409"/>
      <c r="W38" s="409"/>
      <c r="X38" s="409"/>
      <c r="Y38" s="92"/>
      <c r="Z38" s="92"/>
      <c r="AA38" s="92"/>
      <c r="AB38" s="92"/>
      <c r="AC38" s="92"/>
      <c r="AD38" s="92"/>
      <c r="AE38" s="92"/>
      <c r="AF38" s="92"/>
      <c r="AG38" s="92"/>
      <c r="AH38" s="92"/>
      <c r="AI38" s="92"/>
      <c r="AJ38" s="92"/>
      <c r="AK38" s="92"/>
      <c r="AL38" s="92"/>
      <c r="AM38" s="92"/>
      <c r="AN38" s="92"/>
      <c r="AO38" s="92"/>
      <c r="AP38" s="92"/>
      <c r="AQ38" s="92"/>
      <c r="AR38" s="92"/>
      <c r="AS38" s="92"/>
      <c r="AT38" s="92"/>
      <c r="AU38" s="92"/>
    </row>
    <row r="39" spans="1:47" s="93" customFormat="1" ht="15" x14ac:dyDescent="0.2">
      <c r="A39" s="410"/>
      <c r="B39" s="409"/>
      <c r="C39" s="409"/>
      <c r="D39" s="409"/>
      <c r="E39" s="409"/>
      <c r="F39" s="409"/>
      <c r="G39" s="409"/>
      <c r="H39" s="409"/>
      <c r="I39" s="409"/>
      <c r="J39" s="409"/>
      <c r="K39" s="409"/>
      <c r="L39" s="409"/>
      <c r="M39" s="409"/>
      <c r="N39" s="409"/>
      <c r="O39" s="409"/>
      <c r="P39" s="409"/>
      <c r="Q39" s="409"/>
      <c r="R39" s="409"/>
      <c r="S39" s="409"/>
      <c r="T39" s="409"/>
      <c r="U39" s="409"/>
      <c r="V39" s="409"/>
      <c r="W39" s="409"/>
      <c r="X39" s="409"/>
      <c r="Y39" s="92"/>
      <c r="Z39" s="92"/>
      <c r="AA39" s="92"/>
      <c r="AB39" s="92"/>
      <c r="AC39" s="92"/>
      <c r="AD39" s="92"/>
      <c r="AE39" s="92"/>
      <c r="AF39" s="92"/>
      <c r="AG39" s="92"/>
      <c r="AH39" s="92"/>
      <c r="AI39" s="92"/>
      <c r="AJ39" s="92"/>
      <c r="AK39" s="92"/>
      <c r="AL39" s="92"/>
      <c r="AM39" s="92"/>
      <c r="AN39" s="92"/>
      <c r="AO39" s="92"/>
      <c r="AP39" s="92"/>
      <c r="AQ39" s="92"/>
      <c r="AR39" s="92"/>
      <c r="AS39" s="92"/>
      <c r="AT39" s="92"/>
      <c r="AU39" s="92"/>
    </row>
    <row r="40" spans="1:47" s="93" customFormat="1" ht="15" x14ac:dyDescent="0.2">
      <c r="A40" s="410"/>
      <c r="B40" s="409"/>
      <c r="C40" s="409"/>
      <c r="D40" s="409"/>
      <c r="E40" s="409"/>
      <c r="F40" s="409"/>
      <c r="G40" s="409"/>
      <c r="H40" s="409"/>
      <c r="I40" s="409"/>
      <c r="J40" s="409"/>
      <c r="K40" s="409"/>
      <c r="L40" s="409"/>
      <c r="M40" s="409"/>
      <c r="N40" s="409"/>
      <c r="O40" s="409"/>
      <c r="P40" s="409"/>
      <c r="Q40" s="409"/>
      <c r="R40" s="409"/>
      <c r="S40" s="409"/>
      <c r="T40" s="409"/>
      <c r="U40" s="409"/>
      <c r="V40" s="409"/>
      <c r="W40" s="409"/>
      <c r="X40" s="409"/>
      <c r="Y40" s="92"/>
      <c r="Z40" s="92"/>
      <c r="AA40" s="92"/>
      <c r="AB40" s="92"/>
      <c r="AC40" s="92"/>
      <c r="AD40" s="92"/>
      <c r="AE40" s="92"/>
      <c r="AF40" s="92"/>
      <c r="AG40" s="92"/>
      <c r="AH40" s="92"/>
      <c r="AI40" s="92"/>
      <c r="AJ40" s="92"/>
      <c r="AK40" s="92"/>
      <c r="AL40" s="92"/>
      <c r="AM40" s="92"/>
      <c r="AN40" s="92"/>
      <c r="AO40" s="92"/>
      <c r="AP40" s="92"/>
      <c r="AQ40" s="92"/>
      <c r="AR40" s="92"/>
      <c r="AS40" s="92"/>
      <c r="AT40" s="92"/>
      <c r="AU40" s="92"/>
    </row>
    <row r="41" spans="1:47" s="93" customFormat="1" ht="15" x14ac:dyDescent="0.2">
      <c r="A41" s="410"/>
      <c r="B41" s="409"/>
      <c r="C41" s="409"/>
      <c r="D41" s="409"/>
      <c r="E41" s="409"/>
      <c r="F41" s="409"/>
      <c r="G41" s="409"/>
      <c r="H41" s="409"/>
      <c r="I41" s="409"/>
      <c r="J41" s="409"/>
      <c r="K41" s="409"/>
      <c r="L41" s="409"/>
      <c r="M41" s="409"/>
      <c r="N41" s="409"/>
      <c r="O41" s="409"/>
      <c r="P41" s="409"/>
      <c r="Q41" s="409"/>
      <c r="R41" s="409"/>
      <c r="S41" s="409"/>
      <c r="T41" s="409"/>
      <c r="U41" s="409"/>
      <c r="V41" s="409"/>
      <c r="W41" s="409"/>
      <c r="X41" s="409"/>
      <c r="Y41" s="92"/>
      <c r="Z41" s="92"/>
      <c r="AA41" s="92"/>
      <c r="AB41" s="92"/>
      <c r="AC41" s="92"/>
      <c r="AD41" s="92"/>
      <c r="AE41" s="92"/>
      <c r="AF41" s="92"/>
      <c r="AG41" s="92"/>
      <c r="AH41" s="92"/>
      <c r="AI41" s="92"/>
      <c r="AJ41" s="92"/>
      <c r="AK41" s="92"/>
      <c r="AL41" s="92"/>
      <c r="AM41" s="92"/>
      <c r="AN41" s="92"/>
      <c r="AO41" s="92"/>
      <c r="AP41" s="92"/>
      <c r="AQ41" s="92"/>
      <c r="AR41" s="92"/>
      <c r="AS41" s="92"/>
      <c r="AT41" s="92"/>
      <c r="AU41" s="92"/>
    </row>
    <row r="42" spans="1:47" s="93" customFormat="1" ht="15" x14ac:dyDescent="0.2">
      <c r="A42" s="410"/>
      <c r="B42" s="409"/>
      <c r="C42" s="409"/>
      <c r="D42" s="409"/>
      <c r="E42" s="409"/>
      <c r="F42" s="409"/>
      <c r="G42" s="409"/>
      <c r="H42" s="409"/>
      <c r="I42" s="409"/>
      <c r="J42" s="409"/>
      <c r="K42" s="409"/>
      <c r="L42" s="409"/>
      <c r="M42" s="409"/>
      <c r="N42" s="409"/>
      <c r="O42" s="409"/>
      <c r="P42" s="409"/>
      <c r="Q42" s="409"/>
      <c r="R42" s="409"/>
      <c r="S42" s="409"/>
      <c r="T42" s="409"/>
      <c r="U42" s="409"/>
      <c r="V42" s="409"/>
      <c r="W42" s="409"/>
      <c r="X42" s="409"/>
      <c r="Y42" s="92"/>
      <c r="Z42" s="92"/>
      <c r="AA42" s="92"/>
      <c r="AB42" s="92"/>
      <c r="AC42" s="92"/>
      <c r="AD42" s="92"/>
      <c r="AE42" s="92"/>
      <c r="AF42" s="92"/>
      <c r="AG42" s="92"/>
      <c r="AH42" s="92"/>
      <c r="AI42" s="92"/>
      <c r="AJ42" s="92"/>
      <c r="AK42" s="92"/>
      <c r="AL42" s="92"/>
      <c r="AM42" s="92"/>
      <c r="AN42" s="92"/>
      <c r="AO42" s="92"/>
      <c r="AP42" s="92"/>
      <c r="AQ42" s="92"/>
      <c r="AR42" s="92"/>
      <c r="AS42" s="92"/>
      <c r="AT42" s="92"/>
      <c r="AU42" s="92"/>
    </row>
    <row r="43" spans="1:47" s="93" customFormat="1" ht="15" x14ac:dyDescent="0.2">
      <c r="A43" s="410"/>
      <c r="B43" s="409"/>
      <c r="C43" s="409"/>
      <c r="D43" s="409"/>
      <c r="E43" s="409"/>
      <c r="F43" s="409"/>
      <c r="G43" s="409"/>
      <c r="H43" s="409"/>
      <c r="I43" s="409"/>
      <c r="J43" s="409"/>
      <c r="K43" s="409"/>
      <c r="L43" s="409"/>
      <c r="M43" s="409"/>
      <c r="N43" s="409"/>
      <c r="O43" s="409"/>
      <c r="P43" s="409"/>
      <c r="Q43" s="409"/>
      <c r="R43" s="409"/>
      <c r="S43" s="409"/>
      <c r="T43" s="409"/>
      <c r="U43" s="409"/>
      <c r="V43" s="409"/>
      <c r="W43" s="409"/>
      <c r="X43" s="409"/>
      <c r="Y43" s="92"/>
      <c r="Z43" s="92"/>
      <c r="AA43" s="92"/>
      <c r="AB43" s="92"/>
      <c r="AC43" s="92"/>
      <c r="AD43" s="92"/>
      <c r="AE43" s="92"/>
      <c r="AF43" s="92"/>
      <c r="AG43" s="92"/>
      <c r="AH43" s="92"/>
      <c r="AI43" s="92"/>
      <c r="AJ43" s="92"/>
      <c r="AK43" s="92"/>
      <c r="AL43" s="92"/>
      <c r="AM43" s="92"/>
      <c r="AN43" s="92"/>
      <c r="AO43" s="92"/>
      <c r="AP43" s="92"/>
      <c r="AQ43" s="92"/>
      <c r="AR43" s="92"/>
      <c r="AS43" s="92"/>
      <c r="AT43" s="92"/>
      <c r="AU43" s="92"/>
    </row>
    <row r="44" spans="1:47" s="93" customFormat="1" ht="15" x14ac:dyDescent="0.2">
      <c r="A44" s="410"/>
      <c r="B44" s="409"/>
      <c r="C44" s="409"/>
      <c r="D44" s="409"/>
      <c r="E44" s="409"/>
      <c r="F44" s="409"/>
      <c r="G44" s="409"/>
      <c r="H44" s="409"/>
      <c r="I44" s="409"/>
      <c r="J44" s="409"/>
      <c r="K44" s="409"/>
      <c r="L44" s="409"/>
      <c r="M44" s="409"/>
      <c r="N44" s="409"/>
      <c r="O44" s="409"/>
      <c r="P44" s="409"/>
      <c r="Q44" s="409"/>
      <c r="R44" s="409"/>
      <c r="S44" s="409"/>
      <c r="T44" s="409"/>
      <c r="U44" s="409"/>
      <c r="V44" s="409"/>
      <c r="W44" s="409"/>
      <c r="X44" s="409"/>
      <c r="Y44" s="92"/>
      <c r="Z44" s="92"/>
      <c r="AA44" s="92"/>
      <c r="AB44" s="92"/>
      <c r="AC44" s="92"/>
      <c r="AD44" s="92"/>
      <c r="AE44" s="92"/>
      <c r="AF44" s="92"/>
      <c r="AG44" s="92"/>
      <c r="AH44" s="92"/>
      <c r="AI44" s="92"/>
      <c r="AJ44" s="92"/>
      <c r="AK44" s="92"/>
      <c r="AL44" s="92"/>
      <c r="AM44" s="92"/>
      <c r="AN44" s="92"/>
      <c r="AO44" s="92"/>
      <c r="AP44" s="92"/>
      <c r="AQ44" s="92"/>
      <c r="AR44" s="92"/>
      <c r="AS44" s="92"/>
      <c r="AT44" s="92"/>
      <c r="AU44" s="92"/>
    </row>
    <row r="45" spans="1:47" s="93" customFormat="1" ht="15" x14ac:dyDescent="0.2">
      <c r="A45" s="410"/>
      <c r="B45" s="409"/>
      <c r="C45" s="409"/>
      <c r="D45" s="409"/>
      <c r="E45" s="409"/>
      <c r="F45" s="409"/>
      <c r="G45" s="409"/>
      <c r="H45" s="409"/>
      <c r="I45" s="409"/>
      <c r="J45" s="409"/>
      <c r="K45" s="409"/>
      <c r="L45" s="409"/>
      <c r="M45" s="409"/>
      <c r="N45" s="409"/>
      <c r="O45" s="409"/>
      <c r="P45" s="409"/>
      <c r="Q45" s="409"/>
      <c r="R45" s="409"/>
      <c r="S45" s="409"/>
      <c r="T45" s="409"/>
      <c r="U45" s="409"/>
      <c r="V45" s="409"/>
      <c r="W45" s="409"/>
      <c r="X45" s="409"/>
      <c r="Y45" s="92"/>
      <c r="Z45" s="92"/>
      <c r="AA45" s="92"/>
      <c r="AB45" s="92"/>
      <c r="AC45" s="92"/>
      <c r="AD45" s="92"/>
      <c r="AE45" s="92"/>
      <c r="AF45" s="92"/>
      <c r="AG45" s="92"/>
      <c r="AH45" s="92"/>
      <c r="AI45" s="92"/>
      <c r="AJ45" s="92"/>
      <c r="AK45" s="92"/>
      <c r="AL45" s="92"/>
      <c r="AM45" s="92"/>
      <c r="AN45" s="92"/>
      <c r="AO45" s="92"/>
      <c r="AP45" s="92"/>
      <c r="AQ45" s="92"/>
      <c r="AR45" s="92"/>
      <c r="AS45" s="92"/>
      <c r="AT45" s="92"/>
      <c r="AU45" s="92"/>
    </row>
    <row r="46" spans="1:47" s="93" customFormat="1" ht="14.25" customHeight="1" x14ac:dyDescent="0.2">
      <c r="A46" s="413"/>
      <c r="B46" s="409"/>
      <c r="C46" s="409"/>
      <c r="D46" s="409"/>
      <c r="E46" s="409"/>
      <c r="F46" s="409"/>
      <c r="G46" s="409"/>
      <c r="H46" s="409"/>
      <c r="I46" s="409"/>
      <c r="J46" s="409"/>
      <c r="K46" s="409"/>
      <c r="L46" s="409"/>
      <c r="M46" s="409"/>
      <c r="N46" s="409"/>
      <c r="O46" s="409"/>
      <c r="P46" s="409"/>
      <c r="Q46" s="409"/>
      <c r="R46" s="409"/>
      <c r="S46" s="409"/>
      <c r="T46" s="409"/>
      <c r="U46" s="409"/>
      <c r="V46" s="409"/>
      <c r="W46" s="409"/>
      <c r="X46" s="409"/>
      <c r="Y46" s="92"/>
      <c r="Z46" s="92"/>
      <c r="AA46" s="92"/>
      <c r="AB46" s="92"/>
      <c r="AC46" s="92"/>
      <c r="AD46" s="92"/>
      <c r="AE46" s="92"/>
      <c r="AF46" s="92"/>
      <c r="AG46" s="92"/>
      <c r="AH46" s="92"/>
      <c r="AI46" s="92"/>
      <c r="AJ46" s="92"/>
      <c r="AK46" s="92"/>
      <c r="AL46" s="92"/>
      <c r="AM46" s="92"/>
      <c r="AN46" s="92"/>
      <c r="AO46" s="92"/>
      <c r="AP46" s="92"/>
      <c r="AQ46" s="92"/>
      <c r="AR46" s="92"/>
      <c r="AS46" s="92"/>
      <c r="AT46" s="92"/>
      <c r="AU46" s="92"/>
    </row>
    <row r="47" spans="1:47" s="93" customFormat="1" ht="14.25" customHeight="1" x14ac:dyDescent="0.2">
      <c r="A47" s="416"/>
      <c r="B47" s="417"/>
      <c r="C47" s="417"/>
      <c r="D47" s="417"/>
      <c r="E47" s="417"/>
      <c r="F47" s="417"/>
      <c r="G47" s="417"/>
      <c r="H47" s="417"/>
      <c r="I47" s="417"/>
      <c r="J47" s="417"/>
      <c r="K47" s="417"/>
      <c r="L47" s="417"/>
      <c r="M47" s="417"/>
      <c r="N47" s="417"/>
      <c r="O47" s="417"/>
      <c r="P47" s="417"/>
      <c r="Q47" s="417"/>
      <c r="R47" s="417"/>
      <c r="S47" s="417"/>
      <c r="T47" s="417"/>
      <c r="U47" s="417"/>
      <c r="V47" s="417"/>
      <c r="W47" s="417"/>
      <c r="X47" s="417"/>
      <c r="Y47" s="92"/>
      <c r="Z47" s="92"/>
      <c r="AA47" s="92"/>
      <c r="AB47" s="92"/>
      <c r="AC47" s="92"/>
      <c r="AD47" s="92"/>
      <c r="AE47" s="92"/>
      <c r="AF47" s="92"/>
      <c r="AG47" s="92"/>
      <c r="AH47" s="92"/>
      <c r="AI47" s="92"/>
      <c r="AJ47" s="92"/>
      <c r="AK47" s="92"/>
      <c r="AL47" s="92"/>
      <c r="AM47" s="92"/>
      <c r="AN47" s="92"/>
      <c r="AO47" s="92"/>
      <c r="AP47" s="92"/>
      <c r="AQ47" s="92"/>
      <c r="AR47" s="92"/>
      <c r="AS47" s="92"/>
      <c r="AT47" s="92"/>
      <c r="AU47" s="92"/>
    </row>
    <row r="48" spans="1:47" s="93" customFormat="1" ht="14.25" customHeight="1" x14ac:dyDescent="0.2">
      <c r="A48" s="410"/>
      <c r="B48" s="409"/>
      <c r="C48" s="409"/>
      <c r="D48" s="409"/>
      <c r="E48" s="409"/>
      <c r="F48" s="409"/>
      <c r="G48" s="409"/>
      <c r="H48" s="409"/>
      <c r="I48" s="409"/>
      <c r="J48" s="409"/>
      <c r="K48" s="409"/>
      <c r="L48" s="409"/>
      <c r="M48" s="409"/>
      <c r="N48" s="409"/>
      <c r="O48" s="409"/>
      <c r="P48" s="409"/>
      <c r="Q48" s="409"/>
      <c r="R48" s="409"/>
      <c r="S48" s="409"/>
      <c r="T48" s="409"/>
      <c r="U48" s="409"/>
      <c r="V48" s="409"/>
      <c r="W48" s="409"/>
      <c r="X48" s="409"/>
      <c r="Y48" s="92"/>
      <c r="Z48" s="92"/>
      <c r="AA48" s="92"/>
      <c r="AB48" s="92"/>
      <c r="AC48" s="92"/>
      <c r="AD48" s="92"/>
      <c r="AE48" s="92"/>
      <c r="AF48" s="92"/>
      <c r="AG48" s="92"/>
      <c r="AH48" s="92"/>
      <c r="AI48" s="92"/>
      <c r="AJ48" s="92"/>
      <c r="AK48" s="92"/>
      <c r="AL48" s="92"/>
      <c r="AM48" s="92"/>
      <c r="AN48" s="92"/>
      <c r="AO48" s="92"/>
      <c r="AP48" s="92"/>
      <c r="AQ48" s="92"/>
      <c r="AR48" s="92"/>
      <c r="AS48" s="92"/>
      <c r="AT48" s="92"/>
      <c r="AU48" s="92"/>
    </row>
    <row r="49" spans="1:47" s="93" customFormat="1" ht="14.25" customHeight="1" x14ac:dyDescent="0.2">
      <c r="A49" s="410"/>
      <c r="B49" s="409"/>
      <c r="C49" s="409"/>
      <c r="D49" s="409"/>
      <c r="E49" s="409"/>
      <c r="F49" s="409"/>
      <c r="G49" s="409"/>
      <c r="H49" s="409"/>
      <c r="I49" s="409"/>
      <c r="J49" s="409"/>
      <c r="K49" s="409"/>
      <c r="L49" s="409"/>
      <c r="M49" s="409"/>
      <c r="N49" s="409"/>
      <c r="O49" s="409"/>
      <c r="P49" s="409"/>
      <c r="Q49" s="409"/>
      <c r="R49" s="409"/>
      <c r="S49" s="409"/>
      <c r="T49" s="409"/>
      <c r="U49" s="409"/>
      <c r="V49" s="409"/>
      <c r="W49" s="409"/>
      <c r="X49" s="409"/>
      <c r="Y49" s="92"/>
      <c r="Z49" s="92"/>
      <c r="AA49" s="92"/>
      <c r="AB49" s="92"/>
      <c r="AC49" s="92"/>
      <c r="AD49" s="92"/>
      <c r="AE49" s="92"/>
      <c r="AF49" s="92"/>
      <c r="AG49" s="92"/>
      <c r="AH49" s="92"/>
      <c r="AI49" s="92"/>
      <c r="AJ49" s="92"/>
      <c r="AK49" s="92"/>
      <c r="AL49" s="92"/>
      <c r="AM49" s="92"/>
      <c r="AN49" s="92"/>
      <c r="AO49" s="92"/>
      <c r="AP49" s="92"/>
      <c r="AQ49" s="92"/>
      <c r="AR49" s="92"/>
      <c r="AS49" s="92"/>
      <c r="AT49" s="92"/>
      <c r="AU49" s="92"/>
    </row>
    <row r="50" spans="1:47" s="93" customFormat="1" ht="14.25" customHeight="1" x14ac:dyDescent="0.2">
      <c r="A50" s="414"/>
      <c r="B50" s="415"/>
      <c r="C50" s="415"/>
      <c r="D50" s="415"/>
      <c r="E50" s="415"/>
      <c r="F50" s="415"/>
      <c r="G50" s="415"/>
      <c r="H50" s="415"/>
      <c r="I50" s="415"/>
      <c r="J50" s="415"/>
      <c r="K50" s="415"/>
      <c r="L50" s="415"/>
      <c r="M50" s="415"/>
      <c r="N50" s="415"/>
      <c r="O50" s="415"/>
      <c r="P50" s="415"/>
      <c r="Q50" s="415"/>
      <c r="R50" s="415"/>
      <c r="S50" s="415"/>
      <c r="T50" s="415"/>
      <c r="U50" s="415"/>
      <c r="V50" s="415"/>
      <c r="W50" s="415"/>
      <c r="X50" s="415"/>
    </row>
    <row r="51" spans="1:47" s="93" customFormat="1" ht="14.25" customHeight="1" x14ac:dyDescent="0.2">
      <c r="A51" s="414"/>
      <c r="B51" s="415"/>
      <c r="C51" s="415"/>
      <c r="D51" s="415"/>
      <c r="E51" s="415"/>
      <c r="F51" s="415"/>
      <c r="G51" s="415"/>
      <c r="H51" s="415"/>
      <c r="I51" s="415"/>
      <c r="J51" s="415"/>
      <c r="K51" s="415"/>
      <c r="L51" s="415"/>
      <c r="M51" s="415"/>
      <c r="N51" s="415"/>
      <c r="O51" s="415"/>
      <c r="P51" s="415"/>
      <c r="Q51" s="415"/>
      <c r="R51" s="415"/>
      <c r="S51" s="415"/>
      <c r="T51" s="415"/>
      <c r="U51" s="415"/>
      <c r="V51" s="415"/>
      <c r="W51" s="415"/>
      <c r="X51" s="415"/>
    </row>
    <row r="52" spans="1:47" s="93" customFormat="1" ht="14.25" customHeight="1" x14ac:dyDescent="0.2">
      <c r="A52" s="414"/>
      <c r="B52" s="415"/>
      <c r="C52" s="415"/>
      <c r="D52" s="415"/>
      <c r="E52" s="415"/>
      <c r="F52" s="415"/>
      <c r="G52" s="415"/>
      <c r="H52" s="415"/>
      <c r="I52" s="415"/>
      <c r="J52" s="415"/>
      <c r="K52" s="415"/>
      <c r="L52" s="415"/>
      <c r="M52" s="415"/>
      <c r="N52" s="415"/>
      <c r="O52" s="415"/>
      <c r="P52" s="415"/>
      <c r="Q52" s="415"/>
      <c r="R52" s="415"/>
      <c r="S52" s="415"/>
      <c r="T52" s="415"/>
      <c r="U52" s="415"/>
      <c r="V52" s="415"/>
      <c r="W52" s="415"/>
      <c r="X52" s="415"/>
    </row>
    <row r="53" spans="1:47" s="93" customFormat="1" ht="14.25" customHeight="1" x14ac:dyDescent="0.2">
      <c r="A53" s="414"/>
      <c r="B53" s="415"/>
      <c r="C53" s="415"/>
      <c r="D53" s="415"/>
      <c r="E53" s="415"/>
      <c r="F53" s="415"/>
      <c r="G53" s="415"/>
      <c r="H53" s="415"/>
      <c r="I53" s="415"/>
      <c r="J53" s="415"/>
      <c r="K53" s="415"/>
      <c r="L53" s="415"/>
      <c r="M53" s="415"/>
      <c r="N53" s="415"/>
      <c r="O53" s="415"/>
      <c r="P53" s="415"/>
      <c r="Q53" s="415"/>
      <c r="R53" s="415"/>
      <c r="S53" s="415"/>
      <c r="T53" s="415"/>
      <c r="U53" s="415"/>
      <c r="V53" s="415"/>
      <c r="W53" s="415"/>
      <c r="X53" s="415"/>
    </row>
    <row r="54" spans="1:47" s="93" customFormat="1" ht="14.25" customHeight="1" x14ac:dyDescent="0.2">
      <c r="A54" s="414"/>
      <c r="B54" s="415"/>
      <c r="C54" s="415"/>
      <c r="D54" s="415"/>
      <c r="E54" s="415"/>
      <c r="F54" s="415"/>
      <c r="G54" s="415"/>
      <c r="H54" s="415"/>
      <c r="I54" s="415"/>
      <c r="J54" s="415"/>
      <c r="K54" s="415"/>
      <c r="L54" s="415"/>
      <c r="M54" s="415"/>
      <c r="N54" s="415"/>
      <c r="O54" s="415"/>
      <c r="P54" s="415"/>
      <c r="Q54" s="415"/>
      <c r="R54" s="415"/>
      <c r="S54" s="415"/>
      <c r="T54" s="415"/>
      <c r="U54" s="415"/>
      <c r="V54" s="415"/>
      <c r="W54" s="415"/>
      <c r="X54" s="415"/>
    </row>
    <row r="55" spans="1:47" s="93" customFormat="1" ht="14.25" customHeight="1" x14ac:dyDescent="0.2">
      <c r="A55" s="414"/>
      <c r="B55" s="415"/>
      <c r="C55" s="415"/>
      <c r="D55" s="415"/>
      <c r="E55" s="415"/>
      <c r="F55" s="415"/>
      <c r="G55" s="415"/>
      <c r="H55" s="415"/>
      <c r="I55" s="415"/>
      <c r="J55" s="415"/>
      <c r="K55" s="415"/>
      <c r="L55" s="415"/>
      <c r="M55" s="415"/>
      <c r="N55" s="415"/>
      <c r="O55" s="415"/>
      <c r="P55" s="415"/>
      <c r="Q55" s="415"/>
      <c r="R55" s="415"/>
      <c r="S55" s="415"/>
      <c r="T55" s="415"/>
      <c r="U55" s="415"/>
      <c r="V55" s="415"/>
      <c r="W55" s="415"/>
      <c r="X55" s="415"/>
    </row>
    <row r="56" spans="1:47" s="93" customFormat="1" ht="15" x14ac:dyDescent="0.2">
      <c r="A56" s="415"/>
      <c r="B56" s="415"/>
      <c r="C56" s="415"/>
      <c r="D56" s="415"/>
      <c r="E56" s="415"/>
      <c r="F56" s="415"/>
      <c r="G56" s="415"/>
      <c r="H56" s="415"/>
      <c r="I56" s="415"/>
      <c r="J56" s="415"/>
      <c r="K56" s="415"/>
      <c r="L56" s="415"/>
      <c r="M56" s="415"/>
      <c r="N56" s="415"/>
      <c r="O56" s="415"/>
      <c r="P56" s="415"/>
      <c r="Q56" s="415"/>
      <c r="R56" s="415"/>
      <c r="S56" s="415"/>
      <c r="T56" s="415"/>
      <c r="U56" s="415"/>
      <c r="V56" s="415"/>
      <c r="W56" s="415"/>
      <c r="X56" s="415"/>
    </row>
    <row r="57" spans="1:47" s="93" customFormat="1" ht="15" x14ac:dyDescent="0.2">
      <c r="A57" s="418"/>
      <c r="B57" s="418"/>
      <c r="C57" s="418"/>
      <c r="D57" s="418"/>
      <c r="E57" s="418"/>
      <c r="F57" s="418"/>
      <c r="G57" s="418"/>
      <c r="H57" s="418"/>
      <c r="I57" s="418"/>
      <c r="J57" s="418"/>
      <c r="K57" s="418"/>
      <c r="L57" s="418"/>
      <c r="M57" s="418"/>
      <c r="N57" s="418"/>
      <c r="O57" s="418"/>
      <c r="P57" s="418"/>
      <c r="Q57" s="418"/>
      <c r="R57" s="418"/>
      <c r="S57" s="418"/>
      <c r="T57" s="418"/>
      <c r="U57" s="418"/>
      <c r="V57" s="418"/>
      <c r="W57" s="418"/>
      <c r="X57" s="418"/>
    </row>
    <row r="58" spans="1:47" s="93" customFormat="1" ht="15" x14ac:dyDescent="0.2">
      <c r="A58" s="414"/>
      <c r="B58" s="415"/>
      <c r="C58" s="415"/>
      <c r="D58" s="415"/>
      <c r="E58" s="415"/>
      <c r="F58" s="415"/>
      <c r="G58" s="415"/>
      <c r="H58" s="415"/>
      <c r="I58" s="415"/>
      <c r="J58" s="415"/>
      <c r="K58" s="415"/>
      <c r="L58" s="415"/>
      <c r="M58" s="415"/>
      <c r="N58" s="415"/>
      <c r="O58" s="415"/>
      <c r="P58" s="415"/>
      <c r="Q58" s="415"/>
      <c r="R58" s="415"/>
      <c r="S58" s="415"/>
      <c r="T58" s="415"/>
      <c r="U58" s="415"/>
      <c r="V58" s="415"/>
      <c r="W58" s="415"/>
      <c r="X58" s="415"/>
    </row>
    <row r="59" spans="1:47" s="93" customFormat="1" ht="15" x14ac:dyDescent="0.2">
      <c r="A59" s="414"/>
      <c r="B59" s="415"/>
      <c r="C59" s="415"/>
      <c r="D59" s="415"/>
      <c r="E59" s="415"/>
      <c r="F59" s="415"/>
      <c r="G59" s="415"/>
      <c r="H59" s="415"/>
      <c r="I59" s="415"/>
      <c r="J59" s="415"/>
      <c r="K59" s="415"/>
      <c r="L59" s="415"/>
      <c r="M59" s="415"/>
      <c r="N59" s="415"/>
      <c r="O59" s="415"/>
      <c r="P59" s="415"/>
      <c r="Q59" s="415"/>
      <c r="R59" s="415"/>
      <c r="S59" s="415"/>
      <c r="T59" s="415"/>
      <c r="U59" s="415"/>
      <c r="V59" s="415"/>
      <c r="W59" s="415"/>
      <c r="X59" s="415"/>
    </row>
    <row r="60" spans="1:47" s="93" customFormat="1" ht="15" x14ac:dyDescent="0.2">
      <c r="A60" s="414"/>
      <c r="B60" s="415"/>
      <c r="C60" s="415"/>
      <c r="D60" s="415"/>
      <c r="E60" s="415"/>
      <c r="F60" s="415"/>
      <c r="G60" s="415"/>
      <c r="H60" s="415"/>
      <c r="I60" s="415"/>
      <c r="J60" s="415"/>
      <c r="K60" s="415"/>
      <c r="L60" s="415"/>
      <c r="M60" s="415"/>
      <c r="N60" s="415"/>
      <c r="O60" s="415"/>
      <c r="P60" s="415"/>
      <c r="Q60" s="415"/>
      <c r="R60" s="415"/>
      <c r="S60" s="415"/>
      <c r="T60" s="415"/>
      <c r="U60" s="415"/>
      <c r="V60" s="415"/>
      <c r="W60" s="415"/>
      <c r="X60" s="415"/>
    </row>
    <row r="61" spans="1:47" s="93" customFormat="1" ht="15" x14ac:dyDescent="0.2">
      <c r="A61" s="414"/>
      <c r="B61" s="415"/>
      <c r="C61" s="415"/>
      <c r="D61" s="415"/>
      <c r="E61" s="415"/>
      <c r="F61" s="415"/>
      <c r="G61" s="415"/>
      <c r="H61" s="415"/>
      <c r="I61" s="415"/>
      <c r="J61" s="415"/>
      <c r="K61" s="415"/>
      <c r="L61" s="415"/>
      <c r="M61" s="415"/>
      <c r="N61" s="415"/>
      <c r="O61" s="415"/>
      <c r="P61" s="415"/>
      <c r="Q61" s="415"/>
      <c r="R61" s="415"/>
      <c r="S61" s="415"/>
      <c r="T61" s="415"/>
      <c r="U61" s="415"/>
      <c r="V61" s="415"/>
      <c r="W61" s="415"/>
      <c r="X61" s="415"/>
    </row>
    <row r="62" spans="1:47" s="93" customFormat="1" ht="15" x14ac:dyDescent="0.2">
      <c r="A62" s="414"/>
      <c r="B62" s="415"/>
      <c r="C62" s="415"/>
      <c r="D62" s="415"/>
      <c r="E62" s="415"/>
      <c r="F62" s="415"/>
      <c r="G62" s="415"/>
      <c r="H62" s="415"/>
      <c r="I62" s="415"/>
      <c r="J62" s="415"/>
      <c r="K62" s="415"/>
      <c r="L62" s="415"/>
      <c r="M62" s="415"/>
      <c r="N62" s="415"/>
      <c r="O62" s="415"/>
      <c r="P62" s="415"/>
      <c r="Q62" s="415"/>
      <c r="R62" s="415"/>
      <c r="S62" s="415"/>
      <c r="T62" s="415"/>
      <c r="U62" s="415"/>
      <c r="V62" s="415"/>
      <c r="W62" s="415"/>
      <c r="X62" s="415"/>
    </row>
    <row r="63" spans="1:47" s="93" customFormat="1" ht="15" x14ac:dyDescent="0.2">
      <c r="A63" s="414"/>
      <c r="B63" s="415"/>
      <c r="C63" s="415"/>
      <c r="D63" s="415"/>
      <c r="E63" s="415"/>
      <c r="F63" s="415"/>
      <c r="G63" s="415"/>
      <c r="H63" s="415"/>
      <c r="I63" s="415"/>
      <c r="J63" s="415"/>
      <c r="K63" s="415"/>
      <c r="L63" s="415"/>
      <c r="M63" s="415"/>
      <c r="N63" s="415"/>
      <c r="O63" s="415"/>
      <c r="P63" s="415"/>
      <c r="Q63" s="415"/>
      <c r="R63" s="415"/>
      <c r="S63" s="415"/>
      <c r="T63" s="415"/>
      <c r="U63" s="415"/>
      <c r="V63" s="415"/>
      <c r="W63" s="415"/>
      <c r="X63" s="415"/>
    </row>
    <row r="64" spans="1:47" s="93" customFormat="1" ht="15" x14ac:dyDescent="0.2">
      <c r="A64" s="414"/>
      <c r="B64" s="415"/>
      <c r="C64" s="415"/>
      <c r="D64" s="415"/>
      <c r="E64" s="415"/>
      <c r="F64" s="415"/>
      <c r="G64" s="415"/>
      <c r="H64" s="415"/>
      <c r="I64" s="415"/>
      <c r="J64" s="415"/>
      <c r="K64" s="415"/>
      <c r="L64" s="415"/>
      <c r="M64" s="415"/>
      <c r="N64" s="415"/>
      <c r="O64" s="415"/>
      <c r="P64" s="415"/>
      <c r="Q64" s="415"/>
      <c r="R64" s="415"/>
      <c r="S64" s="415"/>
      <c r="T64" s="415"/>
      <c r="U64" s="415"/>
      <c r="V64" s="415"/>
      <c r="W64" s="415"/>
      <c r="X64" s="415"/>
    </row>
    <row r="65" spans="1:24" s="93" customFormat="1" ht="15" x14ac:dyDescent="0.2">
      <c r="A65" s="414"/>
      <c r="B65" s="415"/>
      <c r="C65" s="415"/>
      <c r="D65" s="415"/>
      <c r="E65" s="415"/>
      <c r="F65" s="415"/>
      <c r="G65" s="415"/>
      <c r="H65" s="415"/>
      <c r="I65" s="415"/>
      <c r="J65" s="415"/>
      <c r="K65" s="415"/>
      <c r="L65" s="415"/>
      <c r="M65" s="415"/>
      <c r="N65" s="415"/>
      <c r="O65" s="415"/>
      <c r="P65" s="415"/>
      <c r="Q65" s="415"/>
      <c r="R65" s="415"/>
      <c r="S65" s="415"/>
      <c r="T65" s="415"/>
      <c r="U65" s="415"/>
      <c r="V65" s="415"/>
      <c r="W65" s="415"/>
      <c r="X65" s="415"/>
    </row>
    <row r="66" spans="1:24" s="93" customFormat="1" ht="15" x14ac:dyDescent="0.25">
      <c r="A66" s="94"/>
      <c r="B66" s="94"/>
      <c r="C66" s="94"/>
      <c r="D66" s="94"/>
      <c r="E66" s="94"/>
      <c r="F66" s="94"/>
      <c r="G66" s="94"/>
      <c r="H66" s="94"/>
      <c r="I66" s="94"/>
      <c r="J66" s="94"/>
      <c r="K66" s="94"/>
      <c r="L66" s="94"/>
      <c r="M66" s="94"/>
      <c r="N66" s="94"/>
      <c r="O66" s="94"/>
      <c r="P66" s="94"/>
      <c r="Q66" s="94"/>
      <c r="R66" s="94"/>
      <c r="S66" s="94"/>
      <c r="T66" s="94"/>
      <c r="U66" s="94"/>
      <c r="V66" s="94"/>
      <c r="W66" s="94"/>
      <c r="X66" s="94"/>
    </row>
    <row r="67" spans="1:24" s="93" customFormat="1" ht="15" x14ac:dyDescent="0.2">
      <c r="A67" s="418"/>
      <c r="B67" s="418"/>
      <c r="C67" s="418"/>
      <c r="D67" s="418"/>
      <c r="E67" s="418"/>
      <c r="F67" s="418"/>
      <c r="G67" s="418"/>
      <c r="H67" s="418"/>
      <c r="I67" s="418"/>
      <c r="J67" s="418"/>
      <c r="K67" s="418"/>
      <c r="L67" s="418"/>
      <c r="M67" s="418"/>
      <c r="N67" s="418"/>
      <c r="O67" s="418"/>
      <c r="P67" s="418"/>
      <c r="Q67" s="418"/>
      <c r="R67" s="418"/>
      <c r="S67" s="418"/>
      <c r="T67" s="418"/>
      <c r="U67" s="418"/>
      <c r="V67" s="418"/>
      <c r="W67" s="418"/>
      <c r="X67" s="418"/>
    </row>
    <row r="68" spans="1:24" s="93" customFormat="1" ht="30.75" customHeight="1" x14ac:dyDescent="0.2">
      <c r="A68" s="414"/>
      <c r="B68" s="415"/>
      <c r="C68" s="415"/>
      <c r="D68" s="415"/>
      <c r="E68" s="415"/>
      <c r="F68" s="415"/>
      <c r="G68" s="415"/>
      <c r="H68" s="415"/>
      <c r="I68" s="415"/>
      <c r="J68" s="415"/>
      <c r="K68" s="415"/>
      <c r="L68" s="415"/>
      <c r="M68" s="415"/>
      <c r="N68" s="415"/>
      <c r="O68" s="415"/>
      <c r="P68" s="415"/>
      <c r="Q68" s="415"/>
      <c r="R68" s="415"/>
      <c r="S68" s="415"/>
      <c r="T68" s="415"/>
      <c r="U68" s="415"/>
      <c r="V68" s="415"/>
      <c r="W68" s="415"/>
      <c r="X68" s="415"/>
    </row>
    <row r="69" spans="1:24" s="93" customFormat="1" ht="27" customHeight="1" x14ac:dyDescent="0.2">
      <c r="A69" s="414"/>
      <c r="B69" s="415"/>
      <c r="C69" s="415"/>
      <c r="D69" s="415"/>
      <c r="E69" s="415"/>
      <c r="F69" s="415"/>
      <c r="G69" s="415"/>
      <c r="H69" s="415"/>
      <c r="I69" s="415"/>
      <c r="J69" s="415"/>
      <c r="K69" s="415"/>
      <c r="L69" s="415"/>
      <c r="M69" s="415"/>
      <c r="N69" s="415"/>
      <c r="O69" s="415"/>
      <c r="P69" s="415"/>
      <c r="Q69" s="415"/>
      <c r="R69" s="415"/>
      <c r="S69" s="415"/>
      <c r="T69" s="415"/>
      <c r="U69" s="415"/>
      <c r="V69" s="415"/>
      <c r="W69" s="415"/>
      <c r="X69" s="415"/>
    </row>
    <row r="70" spans="1:24" s="93" customFormat="1" ht="15" x14ac:dyDescent="0.2">
      <c r="A70" s="414"/>
      <c r="B70" s="415"/>
      <c r="C70" s="415"/>
      <c r="D70" s="415"/>
      <c r="E70" s="415"/>
      <c r="F70" s="415"/>
      <c r="G70" s="415"/>
      <c r="H70" s="415"/>
      <c r="I70" s="415"/>
      <c r="J70" s="415"/>
      <c r="K70" s="415"/>
      <c r="L70" s="415"/>
      <c r="M70" s="415"/>
      <c r="N70" s="415"/>
      <c r="O70" s="415"/>
      <c r="P70" s="415"/>
      <c r="Q70" s="415"/>
      <c r="R70" s="415"/>
      <c r="S70" s="415"/>
      <c r="T70" s="415"/>
      <c r="U70" s="415"/>
      <c r="V70" s="415"/>
      <c r="W70" s="415"/>
      <c r="X70" s="415"/>
    </row>
    <row r="71" spans="1:24" s="93" customFormat="1" ht="15" x14ac:dyDescent="0.2">
      <c r="A71" s="414"/>
      <c r="B71" s="415"/>
      <c r="C71" s="415"/>
      <c r="D71" s="415"/>
      <c r="E71" s="415"/>
      <c r="F71" s="415"/>
      <c r="G71" s="415"/>
      <c r="H71" s="415"/>
      <c r="I71" s="415"/>
      <c r="J71" s="415"/>
      <c r="K71" s="415"/>
      <c r="L71" s="415"/>
      <c r="M71" s="415"/>
      <c r="N71" s="415"/>
      <c r="O71" s="415"/>
      <c r="P71" s="415"/>
      <c r="Q71" s="415"/>
      <c r="R71" s="415"/>
      <c r="S71" s="415"/>
      <c r="T71" s="415"/>
      <c r="U71" s="415"/>
      <c r="V71" s="415"/>
      <c r="W71" s="415"/>
      <c r="X71" s="415"/>
    </row>
    <row r="72" spans="1:24" s="93" customFormat="1" ht="15" x14ac:dyDescent="0.2">
      <c r="A72" s="414"/>
      <c r="B72" s="415"/>
      <c r="C72" s="415"/>
      <c r="D72" s="415"/>
      <c r="E72" s="415"/>
      <c r="F72" s="415"/>
      <c r="G72" s="415"/>
      <c r="H72" s="415"/>
      <c r="I72" s="415"/>
      <c r="J72" s="415"/>
      <c r="K72" s="415"/>
      <c r="L72" s="415"/>
      <c r="M72" s="415"/>
      <c r="N72" s="415"/>
      <c r="O72" s="415"/>
      <c r="P72" s="415"/>
      <c r="Q72" s="415"/>
      <c r="R72" s="415"/>
      <c r="S72" s="415"/>
      <c r="T72" s="415"/>
      <c r="U72" s="415"/>
      <c r="V72" s="415"/>
      <c r="W72" s="415"/>
      <c r="X72" s="415"/>
    </row>
    <row r="73" spans="1:24" s="93" customFormat="1" ht="15" x14ac:dyDescent="0.2">
      <c r="A73" s="414"/>
      <c r="B73" s="415"/>
      <c r="C73" s="415"/>
      <c r="D73" s="415"/>
      <c r="E73" s="415"/>
      <c r="F73" s="415"/>
      <c r="G73" s="415"/>
      <c r="H73" s="415"/>
      <c r="I73" s="415"/>
      <c r="J73" s="415"/>
      <c r="K73" s="415"/>
      <c r="L73" s="415"/>
      <c r="M73" s="415"/>
      <c r="N73" s="415"/>
      <c r="O73" s="415"/>
      <c r="P73" s="415"/>
      <c r="Q73" s="415"/>
      <c r="R73" s="415"/>
      <c r="S73" s="415"/>
      <c r="T73" s="415"/>
      <c r="U73" s="415"/>
      <c r="V73" s="415"/>
      <c r="W73" s="415"/>
      <c r="X73" s="415"/>
    </row>
    <row r="74" spans="1:24" s="93" customFormat="1" ht="15" x14ac:dyDescent="0.2">
      <c r="A74" s="414"/>
      <c r="B74" s="415"/>
      <c r="C74" s="415"/>
      <c r="D74" s="415"/>
      <c r="E74" s="415"/>
      <c r="F74" s="415"/>
      <c r="G74" s="415"/>
      <c r="H74" s="415"/>
      <c r="I74" s="415"/>
      <c r="J74" s="415"/>
      <c r="K74" s="415"/>
      <c r="L74" s="415"/>
      <c r="M74" s="415"/>
      <c r="N74" s="415"/>
      <c r="O74" s="415"/>
      <c r="P74" s="415"/>
      <c r="Q74" s="415"/>
      <c r="R74" s="415"/>
      <c r="S74" s="415"/>
      <c r="T74" s="415"/>
      <c r="U74" s="415"/>
      <c r="V74" s="415"/>
      <c r="W74" s="415"/>
      <c r="X74" s="415"/>
    </row>
    <row r="75" spans="1:24" s="93" customFormat="1" ht="15" x14ac:dyDescent="0.2">
      <c r="A75" s="414"/>
      <c r="B75" s="415"/>
      <c r="C75" s="415"/>
      <c r="D75" s="415"/>
      <c r="E75" s="415"/>
      <c r="F75" s="415"/>
      <c r="G75" s="415"/>
      <c r="H75" s="415"/>
      <c r="I75" s="415"/>
      <c r="J75" s="415"/>
      <c r="K75" s="415"/>
      <c r="L75" s="415"/>
      <c r="M75" s="415"/>
      <c r="N75" s="415"/>
      <c r="O75" s="415"/>
      <c r="P75" s="415"/>
      <c r="Q75" s="415"/>
      <c r="R75" s="415"/>
      <c r="S75" s="415"/>
      <c r="T75" s="415"/>
      <c r="U75" s="415"/>
      <c r="V75" s="415"/>
      <c r="W75" s="415"/>
      <c r="X75" s="415"/>
    </row>
    <row r="76" spans="1:24" s="93" customFormat="1" x14ac:dyDescent="0.2"/>
    <row r="77" spans="1:24" s="93" customFormat="1" x14ac:dyDescent="0.2">
      <c r="A77" s="419"/>
      <c r="B77" s="420"/>
      <c r="C77" s="420"/>
      <c r="D77" s="420"/>
      <c r="E77" s="420"/>
      <c r="F77" s="420"/>
      <c r="G77" s="420"/>
      <c r="H77" s="420"/>
      <c r="I77" s="420"/>
      <c r="J77" s="420"/>
      <c r="K77" s="420"/>
      <c r="L77" s="420"/>
      <c r="M77" s="420"/>
      <c r="N77" s="420"/>
      <c r="O77" s="420"/>
      <c r="P77" s="420"/>
      <c r="Q77" s="420"/>
      <c r="R77" s="420"/>
      <c r="S77" s="420"/>
      <c r="T77" s="420"/>
      <c r="U77" s="420"/>
      <c r="V77" s="420"/>
      <c r="W77" s="420"/>
      <c r="X77" s="420"/>
    </row>
    <row r="78" spans="1:24" s="93" customFormat="1" ht="15" x14ac:dyDescent="0.2">
      <c r="A78" s="414"/>
      <c r="B78" s="415"/>
      <c r="C78" s="415"/>
      <c r="D78" s="415"/>
      <c r="E78" s="415"/>
      <c r="F78" s="415"/>
      <c r="G78" s="415"/>
      <c r="H78" s="415"/>
      <c r="I78" s="415"/>
      <c r="J78" s="415"/>
      <c r="K78" s="415"/>
      <c r="L78" s="415"/>
      <c r="M78" s="415"/>
      <c r="N78" s="415"/>
      <c r="O78" s="415"/>
      <c r="P78" s="415"/>
      <c r="Q78" s="415"/>
      <c r="R78" s="415"/>
      <c r="S78" s="415"/>
      <c r="T78" s="415"/>
      <c r="U78" s="415"/>
      <c r="V78" s="415"/>
      <c r="W78" s="415"/>
      <c r="X78" s="415"/>
    </row>
    <row r="79" spans="1:24" s="93" customFormat="1" ht="15" x14ac:dyDescent="0.2">
      <c r="A79" s="414"/>
      <c r="B79" s="415"/>
      <c r="C79" s="415"/>
      <c r="D79" s="415"/>
      <c r="E79" s="415"/>
      <c r="F79" s="415"/>
      <c r="G79" s="415"/>
      <c r="H79" s="415"/>
      <c r="I79" s="415"/>
      <c r="J79" s="415"/>
      <c r="K79" s="415"/>
      <c r="L79" s="415"/>
      <c r="M79" s="415"/>
      <c r="N79" s="415"/>
      <c r="O79" s="415"/>
      <c r="P79" s="415"/>
      <c r="Q79" s="415"/>
      <c r="R79" s="415"/>
      <c r="S79" s="415"/>
      <c r="T79" s="415"/>
      <c r="U79" s="415"/>
      <c r="V79" s="415"/>
      <c r="W79" s="415"/>
      <c r="X79" s="415"/>
    </row>
    <row r="80" spans="1:24" s="93" customFormat="1" ht="15" x14ac:dyDescent="0.2">
      <c r="A80" s="414"/>
      <c r="B80" s="415"/>
      <c r="C80" s="415"/>
      <c r="D80" s="415"/>
      <c r="E80" s="415"/>
      <c r="F80" s="415"/>
      <c r="G80" s="415"/>
      <c r="H80" s="415"/>
      <c r="I80" s="415"/>
      <c r="J80" s="415"/>
      <c r="K80" s="415"/>
      <c r="L80" s="415"/>
      <c r="M80" s="415"/>
      <c r="N80" s="415"/>
      <c r="O80" s="415"/>
      <c r="P80" s="415"/>
      <c r="Q80" s="415"/>
      <c r="R80" s="415"/>
      <c r="S80" s="415"/>
      <c r="T80" s="415"/>
      <c r="U80" s="415"/>
      <c r="V80" s="415"/>
      <c r="W80" s="415"/>
      <c r="X80" s="415"/>
    </row>
    <row r="81" spans="1:47" s="93" customFormat="1" ht="15" x14ac:dyDescent="0.2">
      <c r="A81" s="414"/>
      <c r="B81" s="415"/>
      <c r="C81" s="415"/>
      <c r="D81" s="415"/>
      <c r="E81" s="415"/>
      <c r="F81" s="415"/>
      <c r="G81" s="415"/>
      <c r="H81" s="415"/>
      <c r="I81" s="415"/>
      <c r="J81" s="415"/>
      <c r="K81" s="415"/>
      <c r="L81" s="415"/>
      <c r="M81" s="415"/>
      <c r="N81" s="415"/>
      <c r="O81" s="415"/>
      <c r="P81" s="415"/>
      <c r="Q81" s="415"/>
      <c r="R81" s="415"/>
      <c r="S81" s="415"/>
      <c r="T81" s="415"/>
      <c r="U81" s="415"/>
      <c r="V81" s="415"/>
      <c r="W81" s="415"/>
      <c r="X81" s="415"/>
    </row>
    <row r="82" spans="1:47" s="93" customFormat="1" ht="15" x14ac:dyDescent="0.2">
      <c r="A82" s="414"/>
      <c r="B82" s="415"/>
      <c r="C82" s="415"/>
      <c r="D82" s="415"/>
      <c r="E82" s="415"/>
      <c r="F82" s="415"/>
      <c r="G82" s="415"/>
      <c r="H82" s="415"/>
      <c r="I82" s="415"/>
      <c r="J82" s="415"/>
      <c r="K82" s="415"/>
      <c r="L82" s="415"/>
      <c r="M82" s="415"/>
      <c r="N82" s="415"/>
      <c r="O82" s="415"/>
      <c r="P82" s="415"/>
      <c r="Q82" s="415"/>
      <c r="R82" s="415"/>
      <c r="S82" s="415"/>
      <c r="T82" s="415"/>
      <c r="U82" s="415"/>
      <c r="V82" s="415"/>
      <c r="W82" s="415"/>
      <c r="X82" s="415"/>
    </row>
    <row r="83" spans="1:47" s="93" customFormat="1" ht="15" x14ac:dyDescent="0.2">
      <c r="A83" s="414"/>
      <c r="B83" s="415"/>
      <c r="C83" s="415"/>
      <c r="D83" s="415"/>
      <c r="E83" s="415"/>
      <c r="F83" s="415"/>
      <c r="G83" s="415"/>
      <c r="H83" s="415"/>
      <c r="I83" s="415"/>
      <c r="J83" s="415"/>
      <c r="K83" s="415"/>
      <c r="L83" s="415"/>
      <c r="M83" s="415"/>
      <c r="N83" s="415"/>
      <c r="O83" s="415"/>
      <c r="P83" s="415"/>
      <c r="Q83" s="415"/>
      <c r="R83" s="415"/>
      <c r="S83" s="415"/>
      <c r="T83" s="415"/>
      <c r="U83" s="415"/>
      <c r="V83" s="415"/>
      <c r="W83" s="415"/>
      <c r="X83" s="415"/>
    </row>
    <row r="84" spans="1:47" s="93" customFormat="1" ht="15" x14ac:dyDescent="0.2">
      <c r="A84" s="414"/>
      <c r="B84" s="415"/>
      <c r="C84" s="415"/>
      <c r="D84" s="415"/>
      <c r="E84" s="415"/>
      <c r="F84" s="415"/>
      <c r="G84" s="415"/>
      <c r="H84" s="415"/>
      <c r="I84" s="415"/>
      <c r="J84" s="415"/>
      <c r="K84" s="415"/>
      <c r="L84" s="415"/>
      <c r="M84" s="415"/>
      <c r="N84" s="415"/>
      <c r="O84" s="415"/>
      <c r="P84" s="415"/>
      <c r="Q84" s="415"/>
      <c r="R84" s="415"/>
      <c r="S84" s="415"/>
      <c r="T84" s="415"/>
      <c r="U84" s="415"/>
      <c r="V84" s="415"/>
      <c r="W84" s="415"/>
      <c r="X84" s="415"/>
    </row>
    <row r="85" spans="1:47" s="93" customFormat="1" ht="15" x14ac:dyDescent="0.2">
      <c r="A85" s="414"/>
      <c r="B85" s="415"/>
      <c r="C85" s="415"/>
      <c r="D85" s="415"/>
      <c r="E85" s="415"/>
      <c r="F85" s="415"/>
      <c r="G85" s="415"/>
      <c r="H85" s="415"/>
      <c r="I85" s="415"/>
      <c r="J85" s="415"/>
      <c r="K85" s="415"/>
      <c r="L85" s="415"/>
      <c r="M85" s="415"/>
      <c r="N85" s="415"/>
      <c r="O85" s="415"/>
      <c r="P85" s="415"/>
      <c r="Q85" s="415"/>
      <c r="R85" s="415"/>
      <c r="S85" s="415"/>
      <c r="T85" s="415"/>
      <c r="U85" s="415"/>
      <c r="V85" s="415"/>
      <c r="W85" s="415"/>
      <c r="X85" s="415"/>
    </row>
    <row r="86" spans="1:47" s="93" customFormat="1" x14ac:dyDescent="0.2"/>
    <row r="87" spans="1:47" s="93" customFormat="1" ht="15" x14ac:dyDescent="0.2">
      <c r="A87" s="418"/>
      <c r="B87" s="418"/>
      <c r="C87" s="418"/>
      <c r="D87" s="418"/>
      <c r="E87" s="418"/>
      <c r="F87" s="418"/>
      <c r="G87" s="418"/>
      <c r="H87" s="418"/>
      <c r="I87" s="418"/>
      <c r="J87" s="418"/>
      <c r="K87" s="418"/>
      <c r="L87" s="418"/>
      <c r="M87" s="418"/>
      <c r="N87" s="418"/>
      <c r="O87" s="418"/>
      <c r="P87" s="418"/>
      <c r="Q87" s="418"/>
      <c r="R87" s="418"/>
      <c r="S87" s="418"/>
      <c r="T87" s="418"/>
      <c r="U87" s="418"/>
      <c r="V87" s="418"/>
      <c r="W87" s="418"/>
      <c r="X87" s="418"/>
    </row>
    <row r="88" spans="1:47" s="93" customFormat="1" ht="15" x14ac:dyDescent="0.2">
      <c r="A88" s="414"/>
      <c r="B88" s="415"/>
      <c r="C88" s="415"/>
      <c r="D88" s="415"/>
      <c r="E88" s="415"/>
      <c r="F88" s="415"/>
      <c r="G88" s="415"/>
      <c r="H88" s="415"/>
      <c r="I88" s="415"/>
      <c r="J88" s="415"/>
      <c r="K88" s="415"/>
      <c r="L88" s="415"/>
      <c r="M88" s="415"/>
      <c r="N88" s="415"/>
      <c r="O88" s="415"/>
      <c r="P88" s="415"/>
      <c r="Q88" s="415"/>
      <c r="R88" s="415"/>
      <c r="S88" s="415"/>
      <c r="T88" s="415"/>
      <c r="U88" s="415"/>
      <c r="V88" s="415"/>
      <c r="W88" s="415"/>
      <c r="X88" s="415"/>
    </row>
    <row r="89" spans="1:47" s="93" customFormat="1" ht="15" x14ac:dyDescent="0.2">
      <c r="A89" s="414"/>
      <c r="B89" s="415"/>
      <c r="C89" s="415"/>
      <c r="D89" s="415"/>
      <c r="E89" s="415"/>
      <c r="F89" s="415"/>
      <c r="G89" s="415"/>
      <c r="H89" s="415"/>
      <c r="I89" s="415"/>
      <c r="J89" s="415"/>
      <c r="K89" s="415"/>
      <c r="L89" s="415"/>
      <c r="M89" s="415"/>
      <c r="N89" s="415"/>
      <c r="O89" s="415"/>
      <c r="P89" s="415"/>
      <c r="Q89" s="415"/>
      <c r="R89" s="415"/>
      <c r="S89" s="415"/>
      <c r="T89" s="415"/>
      <c r="U89" s="415"/>
      <c r="V89" s="415"/>
      <c r="W89" s="415"/>
      <c r="X89" s="415"/>
    </row>
    <row r="90" spans="1:47" s="93" customFormat="1" ht="15" x14ac:dyDescent="0.2">
      <c r="A90" s="414"/>
      <c r="B90" s="415"/>
      <c r="C90" s="415"/>
      <c r="D90" s="415"/>
      <c r="E90" s="415"/>
      <c r="F90" s="415"/>
      <c r="G90" s="415"/>
      <c r="H90" s="415"/>
      <c r="I90" s="415"/>
      <c r="J90" s="415"/>
      <c r="K90" s="415"/>
      <c r="L90" s="415"/>
      <c r="M90" s="415"/>
      <c r="N90" s="415"/>
      <c r="O90" s="415"/>
      <c r="P90" s="415"/>
      <c r="Q90" s="415"/>
      <c r="R90" s="415"/>
      <c r="S90" s="415"/>
      <c r="T90" s="415"/>
      <c r="U90" s="415"/>
      <c r="V90" s="415"/>
      <c r="W90" s="415"/>
      <c r="X90" s="415"/>
    </row>
    <row r="91" spans="1:47" s="93" customFormat="1" ht="15" x14ac:dyDescent="0.2">
      <c r="A91" s="414"/>
      <c r="B91" s="415"/>
      <c r="C91" s="415"/>
      <c r="D91" s="415"/>
      <c r="E91" s="415"/>
      <c r="F91" s="415"/>
      <c r="G91" s="415"/>
      <c r="H91" s="415"/>
      <c r="I91" s="415"/>
      <c r="J91" s="415"/>
      <c r="K91" s="415"/>
      <c r="L91" s="415"/>
      <c r="M91" s="415"/>
      <c r="N91" s="415"/>
      <c r="O91" s="415"/>
      <c r="P91" s="415"/>
      <c r="Q91" s="415"/>
      <c r="R91" s="415"/>
      <c r="S91" s="415"/>
      <c r="T91" s="415"/>
      <c r="U91" s="415"/>
      <c r="V91" s="415"/>
      <c r="W91" s="415"/>
      <c r="X91" s="415"/>
    </row>
    <row r="92" spans="1:47" s="93" customFormat="1" ht="15" x14ac:dyDescent="0.2">
      <c r="A92" s="414"/>
      <c r="B92" s="415"/>
      <c r="C92" s="415"/>
      <c r="D92" s="415"/>
      <c r="E92" s="415"/>
      <c r="F92" s="415"/>
      <c r="G92" s="415"/>
      <c r="H92" s="415"/>
      <c r="I92" s="415"/>
      <c r="J92" s="415"/>
      <c r="K92" s="415"/>
      <c r="L92" s="415"/>
      <c r="M92" s="415"/>
      <c r="N92" s="415"/>
      <c r="O92" s="415"/>
      <c r="P92" s="415"/>
      <c r="Q92" s="415"/>
      <c r="R92" s="415"/>
      <c r="S92" s="415"/>
      <c r="T92" s="415"/>
      <c r="U92" s="415"/>
      <c r="V92" s="415"/>
      <c r="W92" s="415"/>
      <c r="X92" s="415"/>
    </row>
    <row r="93" spans="1:47" s="93" customFormat="1" ht="15" x14ac:dyDescent="0.2">
      <c r="A93" s="414"/>
      <c r="B93" s="415"/>
      <c r="C93" s="415"/>
      <c r="D93" s="415"/>
      <c r="E93" s="415"/>
      <c r="F93" s="415"/>
      <c r="G93" s="415"/>
      <c r="H93" s="415"/>
      <c r="I93" s="415"/>
      <c r="J93" s="415"/>
      <c r="K93" s="415"/>
      <c r="L93" s="415"/>
      <c r="M93" s="415"/>
      <c r="N93" s="415"/>
      <c r="O93" s="415"/>
      <c r="P93" s="415"/>
      <c r="Q93" s="415"/>
      <c r="R93" s="415"/>
      <c r="S93" s="415"/>
      <c r="T93" s="415"/>
      <c r="U93" s="415"/>
      <c r="V93" s="415"/>
      <c r="W93" s="415"/>
      <c r="X93" s="415"/>
    </row>
    <row r="94" spans="1:47" s="93" customFormat="1" ht="15" x14ac:dyDescent="0.2">
      <c r="A94" s="414"/>
      <c r="B94" s="415"/>
      <c r="C94" s="415"/>
      <c r="D94" s="415"/>
      <c r="E94" s="415"/>
      <c r="F94" s="415"/>
      <c r="G94" s="415"/>
      <c r="H94" s="415"/>
      <c r="I94" s="415"/>
      <c r="J94" s="415"/>
      <c r="K94" s="415"/>
      <c r="L94" s="415"/>
      <c r="M94" s="415"/>
      <c r="N94" s="415"/>
      <c r="O94" s="415"/>
      <c r="P94" s="415"/>
      <c r="Q94" s="415"/>
      <c r="R94" s="415"/>
      <c r="S94" s="415"/>
      <c r="T94" s="415"/>
      <c r="U94" s="415"/>
      <c r="V94" s="415"/>
      <c r="W94" s="415"/>
      <c r="X94" s="415"/>
    </row>
    <row r="95" spans="1:47" s="93" customFormat="1" ht="15" x14ac:dyDescent="0.2">
      <c r="A95" s="414"/>
      <c r="B95" s="415"/>
      <c r="C95" s="415"/>
      <c r="D95" s="415"/>
      <c r="E95" s="415"/>
      <c r="F95" s="415"/>
      <c r="G95" s="415"/>
      <c r="H95" s="415"/>
      <c r="I95" s="415"/>
      <c r="J95" s="415"/>
      <c r="K95" s="415"/>
      <c r="L95" s="415"/>
      <c r="M95" s="415"/>
      <c r="N95" s="415"/>
      <c r="O95" s="415"/>
      <c r="P95" s="415"/>
      <c r="Q95" s="415"/>
      <c r="R95" s="415"/>
      <c r="S95" s="415"/>
      <c r="T95" s="415"/>
      <c r="U95" s="415"/>
      <c r="V95" s="415"/>
      <c r="W95" s="415"/>
      <c r="X95" s="415"/>
    </row>
    <row r="96" spans="1:47"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1:47"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1:47"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1:47"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1:47"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1:47"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1:47"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1:47"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1:47"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1:47"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1:47"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1:47"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1:47"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1:47"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1:47"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1:47"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1:47"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1:47"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1:47"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1:47"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1:47"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1:47"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1:47"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row>
    <row r="119" spans="1:47"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1:47"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1:47"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row>
    <row r="122" spans="1:47"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1:47"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1:47"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1:47"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1:47"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1:47"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1:47"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1:47"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1:47"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1:47"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row>
    <row r="132" spans="1:47"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row>
    <row r="133" spans="1:47"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row>
    <row r="134" spans="1:47"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row>
    <row r="135" spans="1:47"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row>
  </sheetData>
  <mergeCells count="108">
    <mergeCell ref="A94:X94"/>
    <mergeCell ref="A95:X95"/>
    <mergeCell ref="A88:X88"/>
    <mergeCell ref="A89:X89"/>
    <mergeCell ref="A90:X90"/>
    <mergeCell ref="A91:X91"/>
    <mergeCell ref="A92:X92"/>
    <mergeCell ref="A93:X93"/>
    <mergeCell ref="A81:X81"/>
    <mergeCell ref="A82:X82"/>
    <mergeCell ref="A83:X83"/>
    <mergeCell ref="A84:X84"/>
    <mergeCell ref="A85:X85"/>
    <mergeCell ref="A87:X87"/>
    <mergeCell ref="A74:X74"/>
    <mergeCell ref="A75:X75"/>
    <mergeCell ref="A77:X77"/>
    <mergeCell ref="A78:X78"/>
    <mergeCell ref="A79:X79"/>
    <mergeCell ref="A80:X80"/>
    <mergeCell ref="A68:X68"/>
    <mergeCell ref="A69:X69"/>
    <mergeCell ref="A70:X70"/>
    <mergeCell ref="A71:X71"/>
    <mergeCell ref="A72:X72"/>
    <mergeCell ref="A73:X73"/>
    <mergeCell ref="A61:X61"/>
    <mergeCell ref="A62:X62"/>
    <mergeCell ref="A63:X63"/>
    <mergeCell ref="A64:X64"/>
    <mergeCell ref="A65:X65"/>
    <mergeCell ref="A67:X67"/>
    <mergeCell ref="A55:X55"/>
    <mergeCell ref="A56:X56"/>
    <mergeCell ref="A57:X57"/>
    <mergeCell ref="A58:X58"/>
    <mergeCell ref="A59:X59"/>
    <mergeCell ref="A60:X60"/>
    <mergeCell ref="A49:X49"/>
    <mergeCell ref="A50:X50"/>
    <mergeCell ref="A51:X51"/>
    <mergeCell ref="A52:X52"/>
    <mergeCell ref="A53:X53"/>
    <mergeCell ref="A54:X54"/>
    <mergeCell ref="A43:X43"/>
    <mergeCell ref="A44:X44"/>
    <mergeCell ref="A45:X45"/>
    <mergeCell ref="A46:X46"/>
    <mergeCell ref="A47:X47"/>
    <mergeCell ref="A48:X48"/>
    <mergeCell ref="A37:X37"/>
    <mergeCell ref="A38:X38"/>
    <mergeCell ref="A39:X39"/>
    <mergeCell ref="A40:X40"/>
    <mergeCell ref="A41:X41"/>
    <mergeCell ref="A42:X42"/>
    <mergeCell ref="A30:AM30"/>
    <mergeCell ref="A32:X32"/>
    <mergeCell ref="A33:X33"/>
    <mergeCell ref="A34:X34"/>
    <mergeCell ref="A35:X35"/>
    <mergeCell ref="A36:X36"/>
    <mergeCell ref="AL8:AL9"/>
    <mergeCell ref="AM8:AM9"/>
    <mergeCell ref="A28:AM28"/>
    <mergeCell ref="A29:AM29"/>
    <mergeCell ref="AD8:AD9"/>
    <mergeCell ref="AE8:AE9"/>
    <mergeCell ref="AF8:AF9"/>
    <mergeCell ref="AG8:AG9"/>
    <mergeCell ref="AH8:AH9"/>
    <mergeCell ref="AI8:AI9"/>
    <mergeCell ref="X8:X9"/>
    <mergeCell ref="Y8:Y9"/>
    <mergeCell ref="Z8:Z9"/>
    <mergeCell ref="AA8:AA9"/>
    <mergeCell ref="AB8:AB9"/>
    <mergeCell ref="AC8:AC9"/>
    <mergeCell ref="R8:R9"/>
    <mergeCell ref="S8:S9"/>
    <mergeCell ref="T8:T9"/>
    <mergeCell ref="U8:U9"/>
    <mergeCell ref="V8:V9"/>
    <mergeCell ref="W8:W9"/>
    <mergeCell ref="A1:AM2"/>
    <mergeCell ref="A5:L5"/>
    <mergeCell ref="M5:AC5"/>
    <mergeCell ref="AD5:AM6"/>
    <mergeCell ref="A6:L6"/>
    <mergeCell ref="M6:AC6"/>
    <mergeCell ref="K8:L8"/>
    <mergeCell ref="M8:M9"/>
    <mergeCell ref="N8:N9"/>
    <mergeCell ref="O8:O9"/>
    <mergeCell ref="P8:P9"/>
    <mergeCell ref="Q8:Q9"/>
    <mergeCell ref="A7:O7"/>
    <mergeCell ref="P7:AA7"/>
    <mergeCell ref="AB7:AM7"/>
    <mergeCell ref="A8:A9"/>
    <mergeCell ref="B8:E8"/>
    <mergeCell ref="F8:F9"/>
    <mergeCell ref="G8:G9"/>
    <mergeCell ref="H8:H9"/>
    <mergeCell ref="I8:I9"/>
    <mergeCell ref="J8:J9"/>
    <mergeCell ref="AJ8:AJ9"/>
    <mergeCell ref="AK8:AK9"/>
  </mergeCells>
  <pageMargins left="0.70866141732283472" right="0.70866141732283472" top="0.74803149606299213" bottom="0.74803149606299213" header="0.31496062992125984" footer="0.31496062992125984"/>
  <pageSetup paperSize="5" scale="90" orientation="landscape" horizontalDpi="300" verticalDpi="300" r:id="rId1"/>
  <headerFooter>
    <oddFooter>&amp;L&amp;"Arial,Normal"&amp;8FR.PS.010&amp;C&amp;"Arial,Normal"&amp;8                                                                                                            &amp;R&amp;"Arial,Normal"&amp;8Versión 04_29/08/2016</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122"/>
  <sheetViews>
    <sheetView zoomScaleNormal="100" workbookViewId="0">
      <selection activeCell="G13" sqref="G13"/>
    </sheetView>
  </sheetViews>
  <sheetFormatPr baseColWidth="10" defaultColWidth="6.7109375" defaultRowHeight="12.75" x14ac:dyDescent="0.2"/>
  <cols>
    <col min="1" max="1" width="3.7109375" style="2" customWidth="1"/>
    <col min="2" max="2" width="5" style="2" customWidth="1"/>
    <col min="3" max="5" width="4.7109375" style="2" customWidth="1"/>
    <col min="6" max="6" width="25.7109375" style="2" customWidth="1"/>
    <col min="7" max="7" width="29.7109375" style="2" customWidth="1"/>
    <col min="8" max="8" width="40.42578125" style="2" customWidth="1"/>
    <col min="9" max="9" width="13.7109375" style="2" customWidth="1"/>
    <col min="10" max="10" width="6.140625" style="2" customWidth="1"/>
    <col min="11" max="11" width="6.28515625" style="2" customWidth="1"/>
    <col min="12" max="12" width="10.7109375" style="2" customWidth="1"/>
    <col min="13" max="13" width="11.42578125" style="2" customWidth="1"/>
    <col min="14" max="14" width="21.42578125" style="2" customWidth="1"/>
    <col min="15" max="15" width="15.42578125" style="2" customWidth="1"/>
    <col min="16" max="17" width="7.7109375" style="2" bestFit="1" customWidth="1"/>
    <col min="18" max="20" width="6.7109375" style="2" customWidth="1"/>
    <col min="21" max="21" width="7.5703125" style="2" bestFit="1" customWidth="1"/>
    <col min="22" max="23" width="6.7109375" style="2" customWidth="1"/>
    <col min="24" max="24" width="7.28515625" style="2" customWidth="1"/>
    <col min="25" max="25" width="6.42578125" style="2" customWidth="1"/>
    <col min="26" max="26" width="6.7109375" style="2" customWidth="1"/>
    <col min="27" max="27" width="7.28515625" style="2" bestFit="1" customWidth="1"/>
    <col min="28" max="28" width="8.140625" style="2" customWidth="1"/>
    <col min="29" max="29" width="7.5703125" style="2" customWidth="1"/>
    <col min="30" max="30" width="8" style="2" customWidth="1"/>
    <col min="31" max="31" width="8.42578125" style="2" customWidth="1"/>
    <col min="32" max="32" width="9" style="2" customWidth="1"/>
    <col min="33" max="33" width="7.140625" style="2" customWidth="1"/>
    <col min="34" max="34" width="7.7109375" style="2" customWidth="1"/>
    <col min="35" max="35" width="8" style="2" customWidth="1"/>
    <col min="36" max="37" width="7.5703125" style="2" bestFit="1" customWidth="1"/>
    <col min="38" max="38" width="8.7109375" style="2" customWidth="1"/>
    <col min="39" max="39" width="7.5703125" style="2" bestFit="1" customWidth="1"/>
    <col min="40" max="53" width="6.7109375" style="1"/>
    <col min="54" max="256" width="6.7109375" style="2"/>
    <col min="257" max="257" width="3.7109375" style="2" customWidth="1"/>
    <col min="258" max="258" width="5" style="2" customWidth="1"/>
    <col min="259" max="261" width="4.7109375" style="2" customWidth="1"/>
    <col min="262" max="262" width="25.7109375" style="2" customWidth="1"/>
    <col min="263" max="263" width="29.7109375" style="2" customWidth="1"/>
    <col min="264" max="264" width="40.42578125" style="2" customWidth="1"/>
    <col min="265" max="265" width="13.7109375" style="2" customWidth="1"/>
    <col min="266" max="266" width="6.140625" style="2" customWidth="1"/>
    <col min="267" max="267" width="6.28515625" style="2" customWidth="1"/>
    <col min="268" max="268" width="10.7109375" style="2" customWidth="1"/>
    <col min="269" max="269" width="11.42578125" style="2" customWidth="1"/>
    <col min="270" max="270" width="21.42578125" style="2" customWidth="1"/>
    <col min="271" max="271" width="15.42578125" style="2" customWidth="1"/>
    <col min="272" max="273" width="7.7109375" style="2" bestFit="1" customWidth="1"/>
    <col min="274" max="276" width="6.7109375" style="2" customWidth="1"/>
    <col min="277" max="277" width="7.5703125" style="2" bestFit="1" customWidth="1"/>
    <col min="278" max="279" width="6.7109375" style="2" customWidth="1"/>
    <col min="280" max="280" width="7.28515625" style="2" customWidth="1"/>
    <col min="281" max="281" width="6.42578125" style="2" customWidth="1"/>
    <col min="282" max="282" width="6.7109375" style="2" customWidth="1"/>
    <col min="283" max="283" width="7.28515625" style="2" bestFit="1" customWidth="1"/>
    <col min="284" max="284" width="8.140625" style="2" customWidth="1"/>
    <col min="285" max="285" width="7.5703125" style="2" customWidth="1"/>
    <col min="286" max="286" width="8" style="2" customWidth="1"/>
    <col min="287" max="287" width="8.42578125" style="2" customWidth="1"/>
    <col min="288" max="288" width="9" style="2" customWidth="1"/>
    <col min="289" max="289" width="7.140625" style="2" customWidth="1"/>
    <col min="290" max="290" width="7.7109375" style="2" customWidth="1"/>
    <col min="291" max="291" width="8" style="2" customWidth="1"/>
    <col min="292" max="293" width="7.5703125" style="2" bestFit="1" customWidth="1"/>
    <col min="294" max="294" width="8.7109375" style="2" customWidth="1"/>
    <col min="295" max="295" width="7.5703125" style="2" bestFit="1" customWidth="1"/>
    <col min="296" max="512" width="6.7109375" style="2"/>
    <col min="513" max="513" width="3.7109375" style="2" customWidth="1"/>
    <col min="514" max="514" width="5" style="2" customWidth="1"/>
    <col min="515" max="517" width="4.7109375" style="2" customWidth="1"/>
    <col min="518" max="518" width="25.7109375" style="2" customWidth="1"/>
    <col min="519" max="519" width="29.7109375" style="2" customWidth="1"/>
    <col min="520" max="520" width="40.42578125" style="2" customWidth="1"/>
    <col min="521" max="521" width="13.7109375" style="2" customWidth="1"/>
    <col min="522" max="522" width="6.140625" style="2" customWidth="1"/>
    <col min="523" max="523" width="6.28515625" style="2" customWidth="1"/>
    <col min="524" max="524" width="10.7109375" style="2" customWidth="1"/>
    <col min="525" max="525" width="11.42578125" style="2" customWidth="1"/>
    <col min="526" max="526" width="21.42578125" style="2" customWidth="1"/>
    <col min="527" max="527" width="15.42578125" style="2" customWidth="1"/>
    <col min="528" max="529" width="7.7109375" style="2" bestFit="1" customWidth="1"/>
    <col min="530" max="532" width="6.7109375" style="2" customWidth="1"/>
    <col min="533" max="533" width="7.5703125" style="2" bestFit="1" customWidth="1"/>
    <col min="534" max="535" width="6.7109375" style="2" customWidth="1"/>
    <col min="536" max="536" width="7.28515625" style="2" customWidth="1"/>
    <col min="537" max="537" width="6.42578125" style="2" customWidth="1"/>
    <col min="538" max="538" width="6.7109375" style="2" customWidth="1"/>
    <col min="539" max="539" width="7.28515625" style="2" bestFit="1" customWidth="1"/>
    <col min="540" max="540" width="8.140625" style="2" customWidth="1"/>
    <col min="541" max="541" width="7.5703125" style="2" customWidth="1"/>
    <col min="542" max="542" width="8" style="2" customWidth="1"/>
    <col min="543" max="543" width="8.42578125" style="2" customWidth="1"/>
    <col min="544" max="544" width="9" style="2" customWidth="1"/>
    <col min="545" max="545" width="7.140625" style="2" customWidth="1"/>
    <col min="546" max="546" width="7.7109375" style="2" customWidth="1"/>
    <col min="547" max="547" width="8" style="2" customWidth="1"/>
    <col min="548" max="549" width="7.5703125" style="2" bestFit="1" customWidth="1"/>
    <col min="550" max="550" width="8.7109375" style="2" customWidth="1"/>
    <col min="551" max="551" width="7.5703125" style="2" bestFit="1" customWidth="1"/>
    <col min="552" max="768" width="6.7109375" style="2"/>
    <col min="769" max="769" width="3.7109375" style="2" customWidth="1"/>
    <col min="770" max="770" width="5" style="2" customWidth="1"/>
    <col min="771" max="773" width="4.7109375" style="2" customWidth="1"/>
    <col min="774" max="774" width="25.7109375" style="2" customWidth="1"/>
    <col min="775" max="775" width="29.7109375" style="2" customWidth="1"/>
    <col min="776" max="776" width="40.42578125" style="2" customWidth="1"/>
    <col min="777" max="777" width="13.7109375" style="2" customWidth="1"/>
    <col min="778" max="778" width="6.140625" style="2" customWidth="1"/>
    <col min="779" max="779" width="6.28515625" style="2" customWidth="1"/>
    <col min="780" max="780" width="10.7109375" style="2" customWidth="1"/>
    <col min="781" max="781" width="11.42578125" style="2" customWidth="1"/>
    <col min="782" max="782" width="21.42578125" style="2" customWidth="1"/>
    <col min="783" max="783" width="15.42578125" style="2" customWidth="1"/>
    <col min="784" max="785" width="7.7109375" style="2" bestFit="1" customWidth="1"/>
    <col min="786" max="788" width="6.7109375" style="2" customWidth="1"/>
    <col min="789" max="789" width="7.5703125" style="2" bestFit="1" customWidth="1"/>
    <col min="790" max="791" width="6.7109375" style="2" customWidth="1"/>
    <col min="792" max="792" width="7.28515625" style="2" customWidth="1"/>
    <col min="793" max="793" width="6.42578125" style="2" customWidth="1"/>
    <col min="794" max="794" width="6.7109375" style="2" customWidth="1"/>
    <col min="795" max="795" width="7.28515625" style="2" bestFit="1" customWidth="1"/>
    <col min="796" max="796" width="8.140625" style="2" customWidth="1"/>
    <col min="797" max="797" width="7.5703125" style="2" customWidth="1"/>
    <col min="798" max="798" width="8" style="2" customWidth="1"/>
    <col min="799" max="799" width="8.42578125" style="2" customWidth="1"/>
    <col min="800" max="800" width="9" style="2" customWidth="1"/>
    <col min="801" max="801" width="7.140625" style="2" customWidth="1"/>
    <col min="802" max="802" width="7.7109375" style="2" customWidth="1"/>
    <col min="803" max="803" width="8" style="2" customWidth="1"/>
    <col min="804" max="805" width="7.5703125" style="2" bestFit="1" customWidth="1"/>
    <col min="806" max="806" width="8.7109375" style="2" customWidth="1"/>
    <col min="807" max="807" width="7.5703125" style="2" bestFit="1" customWidth="1"/>
    <col min="808" max="1024" width="6.7109375" style="2"/>
    <col min="1025" max="1025" width="3.7109375" style="2" customWidth="1"/>
    <col min="1026" max="1026" width="5" style="2" customWidth="1"/>
    <col min="1027" max="1029" width="4.7109375" style="2" customWidth="1"/>
    <col min="1030" max="1030" width="25.7109375" style="2" customWidth="1"/>
    <col min="1031" max="1031" width="29.7109375" style="2" customWidth="1"/>
    <col min="1032" max="1032" width="40.42578125" style="2" customWidth="1"/>
    <col min="1033" max="1033" width="13.7109375" style="2" customWidth="1"/>
    <col min="1034" max="1034" width="6.140625" style="2" customWidth="1"/>
    <col min="1035" max="1035" width="6.28515625" style="2" customWidth="1"/>
    <col min="1036" max="1036" width="10.7109375" style="2" customWidth="1"/>
    <col min="1037" max="1037" width="11.42578125" style="2" customWidth="1"/>
    <col min="1038" max="1038" width="21.42578125" style="2" customWidth="1"/>
    <col min="1039" max="1039" width="15.42578125" style="2" customWidth="1"/>
    <col min="1040" max="1041" width="7.7109375" style="2" bestFit="1" customWidth="1"/>
    <col min="1042" max="1044" width="6.7109375" style="2" customWidth="1"/>
    <col min="1045" max="1045" width="7.5703125" style="2" bestFit="1" customWidth="1"/>
    <col min="1046" max="1047" width="6.7109375" style="2" customWidth="1"/>
    <col min="1048" max="1048" width="7.28515625" style="2" customWidth="1"/>
    <col min="1049" max="1049" width="6.42578125" style="2" customWidth="1"/>
    <col min="1050" max="1050" width="6.7109375" style="2" customWidth="1"/>
    <col min="1051" max="1051" width="7.28515625" style="2" bestFit="1" customWidth="1"/>
    <col min="1052" max="1052" width="8.140625" style="2" customWidth="1"/>
    <col min="1053" max="1053" width="7.5703125" style="2" customWidth="1"/>
    <col min="1054" max="1054" width="8" style="2" customWidth="1"/>
    <col min="1055" max="1055" width="8.42578125" style="2" customWidth="1"/>
    <col min="1056" max="1056" width="9" style="2" customWidth="1"/>
    <col min="1057" max="1057" width="7.140625" style="2" customWidth="1"/>
    <col min="1058" max="1058" width="7.7109375" style="2" customWidth="1"/>
    <col min="1059" max="1059" width="8" style="2" customWidth="1"/>
    <col min="1060" max="1061" width="7.5703125" style="2" bestFit="1" customWidth="1"/>
    <col min="1062" max="1062" width="8.7109375" style="2" customWidth="1"/>
    <col min="1063" max="1063" width="7.5703125" style="2" bestFit="1" customWidth="1"/>
    <col min="1064" max="1280" width="6.7109375" style="2"/>
    <col min="1281" max="1281" width="3.7109375" style="2" customWidth="1"/>
    <col min="1282" max="1282" width="5" style="2" customWidth="1"/>
    <col min="1283" max="1285" width="4.7109375" style="2" customWidth="1"/>
    <col min="1286" max="1286" width="25.7109375" style="2" customWidth="1"/>
    <col min="1287" max="1287" width="29.7109375" style="2" customWidth="1"/>
    <col min="1288" max="1288" width="40.42578125" style="2" customWidth="1"/>
    <col min="1289" max="1289" width="13.7109375" style="2" customWidth="1"/>
    <col min="1290" max="1290" width="6.140625" style="2" customWidth="1"/>
    <col min="1291" max="1291" width="6.28515625" style="2" customWidth="1"/>
    <col min="1292" max="1292" width="10.7109375" style="2" customWidth="1"/>
    <col min="1293" max="1293" width="11.42578125" style="2" customWidth="1"/>
    <col min="1294" max="1294" width="21.42578125" style="2" customWidth="1"/>
    <col min="1295" max="1295" width="15.42578125" style="2" customWidth="1"/>
    <col min="1296" max="1297" width="7.7109375" style="2" bestFit="1" customWidth="1"/>
    <col min="1298" max="1300" width="6.7109375" style="2" customWidth="1"/>
    <col min="1301" max="1301" width="7.5703125" style="2" bestFit="1" customWidth="1"/>
    <col min="1302" max="1303" width="6.7109375" style="2" customWidth="1"/>
    <col min="1304" max="1304" width="7.28515625" style="2" customWidth="1"/>
    <col min="1305" max="1305" width="6.42578125" style="2" customWidth="1"/>
    <col min="1306" max="1306" width="6.7109375" style="2" customWidth="1"/>
    <col min="1307" max="1307" width="7.28515625" style="2" bestFit="1" customWidth="1"/>
    <col min="1308" max="1308" width="8.140625" style="2" customWidth="1"/>
    <col min="1309" max="1309" width="7.5703125" style="2" customWidth="1"/>
    <col min="1310" max="1310" width="8" style="2" customWidth="1"/>
    <col min="1311" max="1311" width="8.42578125" style="2" customWidth="1"/>
    <col min="1312" max="1312" width="9" style="2" customWidth="1"/>
    <col min="1313" max="1313" width="7.140625" style="2" customWidth="1"/>
    <col min="1314" max="1314" width="7.7109375" style="2" customWidth="1"/>
    <col min="1315" max="1315" width="8" style="2" customWidth="1"/>
    <col min="1316" max="1317" width="7.5703125" style="2" bestFit="1" customWidth="1"/>
    <col min="1318" max="1318" width="8.7109375" style="2" customWidth="1"/>
    <col min="1319" max="1319" width="7.5703125" style="2" bestFit="1" customWidth="1"/>
    <col min="1320" max="1536" width="6.7109375" style="2"/>
    <col min="1537" max="1537" width="3.7109375" style="2" customWidth="1"/>
    <col min="1538" max="1538" width="5" style="2" customWidth="1"/>
    <col min="1539" max="1541" width="4.7109375" style="2" customWidth="1"/>
    <col min="1542" max="1542" width="25.7109375" style="2" customWidth="1"/>
    <col min="1543" max="1543" width="29.7109375" style="2" customWidth="1"/>
    <col min="1544" max="1544" width="40.42578125" style="2" customWidth="1"/>
    <col min="1545" max="1545" width="13.7109375" style="2" customWidth="1"/>
    <col min="1546" max="1546" width="6.140625" style="2" customWidth="1"/>
    <col min="1547" max="1547" width="6.28515625" style="2" customWidth="1"/>
    <col min="1548" max="1548" width="10.7109375" style="2" customWidth="1"/>
    <col min="1549" max="1549" width="11.42578125" style="2" customWidth="1"/>
    <col min="1550" max="1550" width="21.42578125" style="2" customWidth="1"/>
    <col min="1551" max="1551" width="15.42578125" style="2" customWidth="1"/>
    <col min="1552" max="1553" width="7.7109375" style="2" bestFit="1" customWidth="1"/>
    <col min="1554" max="1556" width="6.7109375" style="2" customWidth="1"/>
    <col min="1557" max="1557" width="7.5703125" style="2" bestFit="1" customWidth="1"/>
    <col min="1558" max="1559" width="6.7109375" style="2" customWidth="1"/>
    <col min="1560" max="1560" width="7.28515625" style="2" customWidth="1"/>
    <col min="1561" max="1561" width="6.42578125" style="2" customWidth="1"/>
    <col min="1562" max="1562" width="6.7109375" style="2" customWidth="1"/>
    <col min="1563" max="1563" width="7.28515625" style="2" bestFit="1" customWidth="1"/>
    <col min="1564" max="1564" width="8.140625" style="2" customWidth="1"/>
    <col min="1565" max="1565" width="7.5703125" style="2" customWidth="1"/>
    <col min="1566" max="1566" width="8" style="2" customWidth="1"/>
    <col min="1567" max="1567" width="8.42578125" style="2" customWidth="1"/>
    <col min="1568" max="1568" width="9" style="2" customWidth="1"/>
    <col min="1569" max="1569" width="7.140625" style="2" customWidth="1"/>
    <col min="1570" max="1570" width="7.7109375" style="2" customWidth="1"/>
    <col min="1571" max="1571" width="8" style="2" customWidth="1"/>
    <col min="1572" max="1573" width="7.5703125" style="2" bestFit="1" customWidth="1"/>
    <col min="1574" max="1574" width="8.7109375" style="2" customWidth="1"/>
    <col min="1575" max="1575" width="7.5703125" style="2" bestFit="1" customWidth="1"/>
    <col min="1576" max="1792" width="6.7109375" style="2"/>
    <col min="1793" max="1793" width="3.7109375" style="2" customWidth="1"/>
    <col min="1794" max="1794" width="5" style="2" customWidth="1"/>
    <col min="1795" max="1797" width="4.7109375" style="2" customWidth="1"/>
    <col min="1798" max="1798" width="25.7109375" style="2" customWidth="1"/>
    <col min="1799" max="1799" width="29.7109375" style="2" customWidth="1"/>
    <col min="1800" max="1800" width="40.42578125" style="2" customWidth="1"/>
    <col min="1801" max="1801" width="13.7109375" style="2" customWidth="1"/>
    <col min="1802" max="1802" width="6.140625" style="2" customWidth="1"/>
    <col min="1803" max="1803" width="6.28515625" style="2" customWidth="1"/>
    <col min="1804" max="1804" width="10.7109375" style="2" customWidth="1"/>
    <col min="1805" max="1805" width="11.42578125" style="2" customWidth="1"/>
    <col min="1806" max="1806" width="21.42578125" style="2" customWidth="1"/>
    <col min="1807" max="1807" width="15.42578125" style="2" customWidth="1"/>
    <col min="1808" max="1809" width="7.7109375" style="2" bestFit="1" customWidth="1"/>
    <col min="1810" max="1812" width="6.7109375" style="2" customWidth="1"/>
    <col min="1813" max="1813" width="7.5703125" style="2" bestFit="1" customWidth="1"/>
    <col min="1814" max="1815" width="6.7109375" style="2" customWidth="1"/>
    <col min="1816" max="1816" width="7.28515625" style="2" customWidth="1"/>
    <col min="1817" max="1817" width="6.42578125" style="2" customWidth="1"/>
    <col min="1818" max="1818" width="6.7109375" style="2" customWidth="1"/>
    <col min="1819" max="1819" width="7.28515625" style="2" bestFit="1" customWidth="1"/>
    <col min="1820" max="1820" width="8.140625" style="2" customWidth="1"/>
    <col min="1821" max="1821" width="7.5703125" style="2" customWidth="1"/>
    <col min="1822" max="1822" width="8" style="2" customWidth="1"/>
    <col min="1823" max="1823" width="8.42578125" style="2" customWidth="1"/>
    <col min="1824" max="1824" width="9" style="2" customWidth="1"/>
    <col min="1825" max="1825" width="7.140625" style="2" customWidth="1"/>
    <col min="1826" max="1826" width="7.7109375" style="2" customWidth="1"/>
    <col min="1827" max="1827" width="8" style="2" customWidth="1"/>
    <col min="1828" max="1829" width="7.5703125" style="2" bestFit="1" customWidth="1"/>
    <col min="1830" max="1830" width="8.7109375" style="2" customWidth="1"/>
    <col min="1831" max="1831" width="7.5703125" style="2" bestFit="1" customWidth="1"/>
    <col min="1832" max="2048" width="6.7109375" style="2"/>
    <col min="2049" max="2049" width="3.7109375" style="2" customWidth="1"/>
    <col min="2050" max="2050" width="5" style="2" customWidth="1"/>
    <col min="2051" max="2053" width="4.7109375" style="2" customWidth="1"/>
    <col min="2054" max="2054" width="25.7109375" style="2" customWidth="1"/>
    <col min="2055" max="2055" width="29.7109375" style="2" customWidth="1"/>
    <col min="2056" max="2056" width="40.42578125" style="2" customWidth="1"/>
    <col min="2057" max="2057" width="13.7109375" style="2" customWidth="1"/>
    <col min="2058" max="2058" width="6.140625" style="2" customWidth="1"/>
    <col min="2059" max="2059" width="6.28515625" style="2" customWidth="1"/>
    <col min="2060" max="2060" width="10.7109375" style="2" customWidth="1"/>
    <col min="2061" max="2061" width="11.42578125" style="2" customWidth="1"/>
    <col min="2062" max="2062" width="21.42578125" style="2" customWidth="1"/>
    <col min="2063" max="2063" width="15.42578125" style="2" customWidth="1"/>
    <col min="2064" max="2065" width="7.7109375" style="2" bestFit="1" customWidth="1"/>
    <col min="2066" max="2068" width="6.7109375" style="2" customWidth="1"/>
    <col min="2069" max="2069" width="7.5703125" style="2" bestFit="1" customWidth="1"/>
    <col min="2070" max="2071" width="6.7109375" style="2" customWidth="1"/>
    <col min="2072" max="2072" width="7.28515625" style="2" customWidth="1"/>
    <col min="2073" max="2073" width="6.42578125" style="2" customWidth="1"/>
    <col min="2074" max="2074" width="6.7109375" style="2" customWidth="1"/>
    <col min="2075" max="2075" width="7.28515625" style="2" bestFit="1" customWidth="1"/>
    <col min="2076" max="2076" width="8.140625" style="2" customWidth="1"/>
    <col min="2077" max="2077" width="7.5703125" style="2" customWidth="1"/>
    <col min="2078" max="2078" width="8" style="2" customWidth="1"/>
    <col min="2079" max="2079" width="8.42578125" style="2" customWidth="1"/>
    <col min="2080" max="2080" width="9" style="2" customWidth="1"/>
    <col min="2081" max="2081" width="7.140625" style="2" customWidth="1"/>
    <col min="2082" max="2082" width="7.7109375" style="2" customWidth="1"/>
    <col min="2083" max="2083" width="8" style="2" customWidth="1"/>
    <col min="2084" max="2085" width="7.5703125" style="2" bestFit="1" customWidth="1"/>
    <col min="2086" max="2086" width="8.7109375" style="2" customWidth="1"/>
    <col min="2087" max="2087" width="7.5703125" style="2" bestFit="1" customWidth="1"/>
    <col min="2088" max="2304" width="6.7109375" style="2"/>
    <col min="2305" max="2305" width="3.7109375" style="2" customWidth="1"/>
    <col min="2306" max="2306" width="5" style="2" customWidth="1"/>
    <col min="2307" max="2309" width="4.7109375" style="2" customWidth="1"/>
    <col min="2310" max="2310" width="25.7109375" style="2" customWidth="1"/>
    <col min="2311" max="2311" width="29.7109375" style="2" customWidth="1"/>
    <col min="2312" max="2312" width="40.42578125" style="2" customWidth="1"/>
    <col min="2313" max="2313" width="13.7109375" style="2" customWidth="1"/>
    <col min="2314" max="2314" width="6.140625" style="2" customWidth="1"/>
    <col min="2315" max="2315" width="6.28515625" style="2" customWidth="1"/>
    <col min="2316" max="2316" width="10.7109375" style="2" customWidth="1"/>
    <col min="2317" max="2317" width="11.42578125" style="2" customWidth="1"/>
    <col min="2318" max="2318" width="21.42578125" style="2" customWidth="1"/>
    <col min="2319" max="2319" width="15.42578125" style="2" customWidth="1"/>
    <col min="2320" max="2321" width="7.7109375" style="2" bestFit="1" customWidth="1"/>
    <col min="2322" max="2324" width="6.7109375" style="2" customWidth="1"/>
    <col min="2325" max="2325" width="7.5703125" style="2" bestFit="1" customWidth="1"/>
    <col min="2326" max="2327" width="6.7109375" style="2" customWidth="1"/>
    <col min="2328" max="2328" width="7.28515625" style="2" customWidth="1"/>
    <col min="2329" max="2329" width="6.42578125" style="2" customWidth="1"/>
    <col min="2330" max="2330" width="6.7109375" style="2" customWidth="1"/>
    <col min="2331" max="2331" width="7.28515625" style="2" bestFit="1" customWidth="1"/>
    <col min="2332" max="2332" width="8.140625" style="2" customWidth="1"/>
    <col min="2333" max="2333" width="7.5703125" style="2" customWidth="1"/>
    <col min="2334" max="2334" width="8" style="2" customWidth="1"/>
    <col min="2335" max="2335" width="8.42578125" style="2" customWidth="1"/>
    <col min="2336" max="2336" width="9" style="2" customWidth="1"/>
    <col min="2337" max="2337" width="7.140625" style="2" customWidth="1"/>
    <col min="2338" max="2338" width="7.7109375" style="2" customWidth="1"/>
    <col min="2339" max="2339" width="8" style="2" customWidth="1"/>
    <col min="2340" max="2341" width="7.5703125" style="2" bestFit="1" customWidth="1"/>
    <col min="2342" max="2342" width="8.7109375" style="2" customWidth="1"/>
    <col min="2343" max="2343" width="7.5703125" style="2" bestFit="1" customWidth="1"/>
    <col min="2344" max="2560" width="6.7109375" style="2"/>
    <col min="2561" max="2561" width="3.7109375" style="2" customWidth="1"/>
    <col min="2562" max="2562" width="5" style="2" customWidth="1"/>
    <col min="2563" max="2565" width="4.7109375" style="2" customWidth="1"/>
    <col min="2566" max="2566" width="25.7109375" style="2" customWidth="1"/>
    <col min="2567" max="2567" width="29.7109375" style="2" customWidth="1"/>
    <col min="2568" max="2568" width="40.42578125" style="2" customWidth="1"/>
    <col min="2569" max="2569" width="13.7109375" style="2" customWidth="1"/>
    <col min="2570" max="2570" width="6.140625" style="2" customWidth="1"/>
    <col min="2571" max="2571" width="6.28515625" style="2" customWidth="1"/>
    <col min="2572" max="2572" width="10.7109375" style="2" customWidth="1"/>
    <col min="2573" max="2573" width="11.42578125" style="2" customWidth="1"/>
    <col min="2574" max="2574" width="21.42578125" style="2" customWidth="1"/>
    <col min="2575" max="2575" width="15.42578125" style="2" customWidth="1"/>
    <col min="2576" max="2577" width="7.7109375" style="2" bestFit="1" customWidth="1"/>
    <col min="2578" max="2580" width="6.7109375" style="2" customWidth="1"/>
    <col min="2581" max="2581" width="7.5703125" style="2" bestFit="1" customWidth="1"/>
    <col min="2582" max="2583" width="6.7109375" style="2" customWidth="1"/>
    <col min="2584" max="2584" width="7.28515625" style="2" customWidth="1"/>
    <col min="2585" max="2585" width="6.42578125" style="2" customWidth="1"/>
    <col min="2586" max="2586" width="6.7109375" style="2" customWidth="1"/>
    <col min="2587" max="2587" width="7.28515625" style="2" bestFit="1" customWidth="1"/>
    <col min="2588" max="2588" width="8.140625" style="2" customWidth="1"/>
    <col min="2589" max="2589" width="7.5703125" style="2" customWidth="1"/>
    <col min="2590" max="2590" width="8" style="2" customWidth="1"/>
    <col min="2591" max="2591" width="8.42578125" style="2" customWidth="1"/>
    <col min="2592" max="2592" width="9" style="2" customWidth="1"/>
    <col min="2593" max="2593" width="7.140625" style="2" customWidth="1"/>
    <col min="2594" max="2594" width="7.7109375" style="2" customWidth="1"/>
    <col min="2595" max="2595" width="8" style="2" customWidth="1"/>
    <col min="2596" max="2597" width="7.5703125" style="2" bestFit="1" customWidth="1"/>
    <col min="2598" max="2598" width="8.7109375" style="2" customWidth="1"/>
    <col min="2599" max="2599" width="7.5703125" style="2" bestFit="1" customWidth="1"/>
    <col min="2600" max="2816" width="6.7109375" style="2"/>
    <col min="2817" max="2817" width="3.7109375" style="2" customWidth="1"/>
    <col min="2818" max="2818" width="5" style="2" customWidth="1"/>
    <col min="2819" max="2821" width="4.7109375" style="2" customWidth="1"/>
    <col min="2822" max="2822" width="25.7109375" style="2" customWidth="1"/>
    <col min="2823" max="2823" width="29.7109375" style="2" customWidth="1"/>
    <col min="2824" max="2824" width="40.42578125" style="2" customWidth="1"/>
    <col min="2825" max="2825" width="13.7109375" style="2" customWidth="1"/>
    <col min="2826" max="2826" width="6.140625" style="2" customWidth="1"/>
    <col min="2827" max="2827" width="6.28515625" style="2" customWidth="1"/>
    <col min="2828" max="2828" width="10.7109375" style="2" customWidth="1"/>
    <col min="2829" max="2829" width="11.42578125" style="2" customWidth="1"/>
    <col min="2830" max="2830" width="21.42578125" style="2" customWidth="1"/>
    <col min="2831" max="2831" width="15.42578125" style="2" customWidth="1"/>
    <col min="2832" max="2833" width="7.7109375" style="2" bestFit="1" customWidth="1"/>
    <col min="2834" max="2836" width="6.7109375" style="2" customWidth="1"/>
    <col min="2837" max="2837" width="7.5703125" style="2" bestFit="1" customWidth="1"/>
    <col min="2838" max="2839" width="6.7109375" style="2" customWidth="1"/>
    <col min="2840" max="2840" width="7.28515625" style="2" customWidth="1"/>
    <col min="2841" max="2841" width="6.42578125" style="2" customWidth="1"/>
    <col min="2842" max="2842" width="6.7109375" style="2" customWidth="1"/>
    <col min="2843" max="2843" width="7.28515625" style="2" bestFit="1" customWidth="1"/>
    <col min="2844" max="2844" width="8.140625" style="2" customWidth="1"/>
    <col min="2845" max="2845" width="7.5703125" style="2" customWidth="1"/>
    <col min="2846" max="2846" width="8" style="2" customWidth="1"/>
    <col min="2847" max="2847" width="8.42578125" style="2" customWidth="1"/>
    <col min="2848" max="2848" width="9" style="2" customWidth="1"/>
    <col min="2849" max="2849" width="7.140625" style="2" customWidth="1"/>
    <col min="2850" max="2850" width="7.7109375" style="2" customWidth="1"/>
    <col min="2851" max="2851" width="8" style="2" customWidth="1"/>
    <col min="2852" max="2853" width="7.5703125" style="2" bestFit="1" customWidth="1"/>
    <col min="2854" max="2854" width="8.7109375" style="2" customWidth="1"/>
    <col min="2855" max="2855" width="7.5703125" style="2" bestFit="1" customWidth="1"/>
    <col min="2856" max="3072" width="6.7109375" style="2"/>
    <col min="3073" max="3073" width="3.7109375" style="2" customWidth="1"/>
    <col min="3074" max="3074" width="5" style="2" customWidth="1"/>
    <col min="3075" max="3077" width="4.7109375" style="2" customWidth="1"/>
    <col min="3078" max="3078" width="25.7109375" style="2" customWidth="1"/>
    <col min="3079" max="3079" width="29.7109375" style="2" customWidth="1"/>
    <col min="3080" max="3080" width="40.42578125" style="2" customWidth="1"/>
    <col min="3081" max="3081" width="13.7109375" style="2" customWidth="1"/>
    <col min="3082" max="3082" width="6.140625" style="2" customWidth="1"/>
    <col min="3083" max="3083" width="6.28515625" style="2" customWidth="1"/>
    <col min="3084" max="3084" width="10.7109375" style="2" customWidth="1"/>
    <col min="3085" max="3085" width="11.42578125" style="2" customWidth="1"/>
    <col min="3086" max="3086" width="21.42578125" style="2" customWidth="1"/>
    <col min="3087" max="3087" width="15.42578125" style="2" customWidth="1"/>
    <col min="3088" max="3089" width="7.7109375" style="2" bestFit="1" customWidth="1"/>
    <col min="3090" max="3092" width="6.7109375" style="2" customWidth="1"/>
    <col min="3093" max="3093" width="7.5703125" style="2" bestFit="1" customWidth="1"/>
    <col min="3094" max="3095" width="6.7109375" style="2" customWidth="1"/>
    <col min="3096" max="3096" width="7.28515625" style="2" customWidth="1"/>
    <col min="3097" max="3097" width="6.42578125" style="2" customWidth="1"/>
    <col min="3098" max="3098" width="6.7109375" style="2" customWidth="1"/>
    <col min="3099" max="3099" width="7.28515625" style="2" bestFit="1" customWidth="1"/>
    <col min="3100" max="3100" width="8.140625" style="2" customWidth="1"/>
    <col min="3101" max="3101" width="7.5703125" style="2" customWidth="1"/>
    <col min="3102" max="3102" width="8" style="2" customWidth="1"/>
    <col min="3103" max="3103" width="8.42578125" style="2" customWidth="1"/>
    <col min="3104" max="3104" width="9" style="2" customWidth="1"/>
    <col min="3105" max="3105" width="7.140625" style="2" customWidth="1"/>
    <col min="3106" max="3106" width="7.7109375" style="2" customWidth="1"/>
    <col min="3107" max="3107" width="8" style="2" customWidth="1"/>
    <col min="3108" max="3109" width="7.5703125" style="2" bestFit="1" customWidth="1"/>
    <col min="3110" max="3110" width="8.7109375" style="2" customWidth="1"/>
    <col min="3111" max="3111" width="7.5703125" style="2" bestFit="1" customWidth="1"/>
    <col min="3112" max="3328" width="6.7109375" style="2"/>
    <col min="3329" max="3329" width="3.7109375" style="2" customWidth="1"/>
    <col min="3330" max="3330" width="5" style="2" customWidth="1"/>
    <col min="3331" max="3333" width="4.7109375" style="2" customWidth="1"/>
    <col min="3334" max="3334" width="25.7109375" style="2" customWidth="1"/>
    <col min="3335" max="3335" width="29.7109375" style="2" customWidth="1"/>
    <col min="3336" max="3336" width="40.42578125" style="2" customWidth="1"/>
    <col min="3337" max="3337" width="13.7109375" style="2" customWidth="1"/>
    <col min="3338" max="3338" width="6.140625" style="2" customWidth="1"/>
    <col min="3339" max="3339" width="6.28515625" style="2" customWidth="1"/>
    <col min="3340" max="3340" width="10.7109375" style="2" customWidth="1"/>
    <col min="3341" max="3341" width="11.42578125" style="2" customWidth="1"/>
    <col min="3342" max="3342" width="21.42578125" style="2" customWidth="1"/>
    <col min="3343" max="3343" width="15.42578125" style="2" customWidth="1"/>
    <col min="3344" max="3345" width="7.7109375" style="2" bestFit="1" customWidth="1"/>
    <col min="3346" max="3348" width="6.7109375" style="2" customWidth="1"/>
    <col min="3349" max="3349" width="7.5703125" style="2" bestFit="1" customWidth="1"/>
    <col min="3350" max="3351" width="6.7109375" style="2" customWidth="1"/>
    <col min="3352" max="3352" width="7.28515625" style="2" customWidth="1"/>
    <col min="3353" max="3353" width="6.42578125" style="2" customWidth="1"/>
    <col min="3354" max="3354" width="6.7109375" style="2" customWidth="1"/>
    <col min="3355" max="3355" width="7.28515625" style="2" bestFit="1" customWidth="1"/>
    <col min="3356" max="3356" width="8.140625" style="2" customWidth="1"/>
    <col min="3357" max="3357" width="7.5703125" style="2" customWidth="1"/>
    <col min="3358" max="3358" width="8" style="2" customWidth="1"/>
    <col min="3359" max="3359" width="8.42578125" style="2" customWidth="1"/>
    <col min="3360" max="3360" width="9" style="2" customWidth="1"/>
    <col min="3361" max="3361" width="7.140625" style="2" customWidth="1"/>
    <col min="3362" max="3362" width="7.7109375" style="2" customWidth="1"/>
    <col min="3363" max="3363" width="8" style="2" customWidth="1"/>
    <col min="3364" max="3365" width="7.5703125" style="2" bestFit="1" customWidth="1"/>
    <col min="3366" max="3366" width="8.7109375" style="2" customWidth="1"/>
    <col min="3367" max="3367" width="7.5703125" style="2" bestFit="1" customWidth="1"/>
    <col min="3368" max="3584" width="6.7109375" style="2"/>
    <col min="3585" max="3585" width="3.7109375" style="2" customWidth="1"/>
    <col min="3586" max="3586" width="5" style="2" customWidth="1"/>
    <col min="3587" max="3589" width="4.7109375" style="2" customWidth="1"/>
    <col min="3590" max="3590" width="25.7109375" style="2" customWidth="1"/>
    <col min="3591" max="3591" width="29.7109375" style="2" customWidth="1"/>
    <col min="3592" max="3592" width="40.42578125" style="2" customWidth="1"/>
    <col min="3593" max="3593" width="13.7109375" style="2" customWidth="1"/>
    <col min="3594" max="3594" width="6.140625" style="2" customWidth="1"/>
    <col min="3595" max="3595" width="6.28515625" style="2" customWidth="1"/>
    <col min="3596" max="3596" width="10.7109375" style="2" customWidth="1"/>
    <col min="3597" max="3597" width="11.42578125" style="2" customWidth="1"/>
    <col min="3598" max="3598" width="21.42578125" style="2" customWidth="1"/>
    <col min="3599" max="3599" width="15.42578125" style="2" customWidth="1"/>
    <col min="3600" max="3601" width="7.7109375" style="2" bestFit="1" customWidth="1"/>
    <col min="3602" max="3604" width="6.7109375" style="2" customWidth="1"/>
    <col min="3605" max="3605" width="7.5703125" style="2" bestFit="1" customWidth="1"/>
    <col min="3606" max="3607" width="6.7109375" style="2" customWidth="1"/>
    <col min="3608" max="3608" width="7.28515625" style="2" customWidth="1"/>
    <col min="3609" max="3609" width="6.42578125" style="2" customWidth="1"/>
    <col min="3610" max="3610" width="6.7109375" style="2" customWidth="1"/>
    <col min="3611" max="3611" width="7.28515625" style="2" bestFit="1" customWidth="1"/>
    <col min="3612" max="3612" width="8.140625" style="2" customWidth="1"/>
    <col min="3613" max="3613" width="7.5703125" style="2" customWidth="1"/>
    <col min="3614" max="3614" width="8" style="2" customWidth="1"/>
    <col min="3615" max="3615" width="8.42578125" style="2" customWidth="1"/>
    <col min="3616" max="3616" width="9" style="2" customWidth="1"/>
    <col min="3617" max="3617" width="7.140625" style="2" customWidth="1"/>
    <col min="3618" max="3618" width="7.7109375" style="2" customWidth="1"/>
    <col min="3619" max="3619" width="8" style="2" customWidth="1"/>
    <col min="3620" max="3621" width="7.5703125" style="2" bestFit="1" customWidth="1"/>
    <col min="3622" max="3622" width="8.7109375" style="2" customWidth="1"/>
    <col min="3623" max="3623" width="7.5703125" style="2" bestFit="1" customWidth="1"/>
    <col min="3624" max="3840" width="6.7109375" style="2"/>
    <col min="3841" max="3841" width="3.7109375" style="2" customWidth="1"/>
    <col min="3842" max="3842" width="5" style="2" customWidth="1"/>
    <col min="3843" max="3845" width="4.7109375" style="2" customWidth="1"/>
    <col min="3846" max="3846" width="25.7109375" style="2" customWidth="1"/>
    <col min="3847" max="3847" width="29.7109375" style="2" customWidth="1"/>
    <col min="3848" max="3848" width="40.42578125" style="2" customWidth="1"/>
    <col min="3849" max="3849" width="13.7109375" style="2" customWidth="1"/>
    <col min="3850" max="3850" width="6.140625" style="2" customWidth="1"/>
    <col min="3851" max="3851" width="6.28515625" style="2" customWidth="1"/>
    <col min="3852" max="3852" width="10.7109375" style="2" customWidth="1"/>
    <col min="3853" max="3853" width="11.42578125" style="2" customWidth="1"/>
    <col min="3854" max="3854" width="21.42578125" style="2" customWidth="1"/>
    <col min="3855" max="3855" width="15.42578125" style="2" customWidth="1"/>
    <col min="3856" max="3857" width="7.7109375" style="2" bestFit="1" customWidth="1"/>
    <col min="3858" max="3860" width="6.7109375" style="2" customWidth="1"/>
    <col min="3861" max="3861" width="7.5703125" style="2" bestFit="1" customWidth="1"/>
    <col min="3862" max="3863" width="6.7109375" style="2" customWidth="1"/>
    <col min="3864" max="3864" width="7.28515625" style="2" customWidth="1"/>
    <col min="3865" max="3865" width="6.42578125" style="2" customWidth="1"/>
    <col min="3866" max="3866" width="6.7109375" style="2" customWidth="1"/>
    <col min="3867" max="3867" width="7.28515625" style="2" bestFit="1" customWidth="1"/>
    <col min="3868" max="3868" width="8.140625" style="2" customWidth="1"/>
    <col min="3869" max="3869" width="7.5703125" style="2" customWidth="1"/>
    <col min="3870" max="3870" width="8" style="2" customWidth="1"/>
    <col min="3871" max="3871" width="8.42578125" style="2" customWidth="1"/>
    <col min="3872" max="3872" width="9" style="2" customWidth="1"/>
    <col min="3873" max="3873" width="7.140625" style="2" customWidth="1"/>
    <col min="3874" max="3874" width="7.7109375" style="2" customWidth="1"/>
    <col min="3875" max="3875" width="8" style="2" customWidth="1"/>
    <col min="3876" max="3877" width="7.5703125" style="2" bestFit="1" customWidth="1"/>
    <col min="3878" max="3878" width="8.7109375" style="2" customWidth="1"/>
    <col min="3879" max="3879" width="7.5703125" style="2" bestFit="1" customWidth="1"/>
    <col min="3880" max="4096" width="6.7109375" style="2"/>
    <col min="4097" max="4097" width="3.7109375" style="2" customWidth="1"/>
    <col min="4098" max="4098" width="5" style="2" customWidth="1"/>
    <col min="4099" max="4101" width="4.7109375" style="2" customWidth="1"/>
    <col min="4102" max="4102" width="25.7109375" style="2" customWidth="1"/>
    <col min="4103" max="4103" width="29.7109375" style="2" customWidth="1"/>
    <col min="4104" max="4104" width="40.42578125" style="2" customWidth="1"/>
    <col min="4105" max="4105" width="13.7109375" style="2" customWidth="1"/>
    <col min="4106" max="4106" width="6.140625" style="2" customWidth="1"/>
    <col min="4107" max="4107" width="6.28515625" style="2" customWidth="1"/>
    <col min="4108" max="4108" width="10.7109375" style="2" customWidth="1"/>
    <col min="4109" max="4109" width="11.42578125" style="2" customWidth="1"/>
    <col min="4110" max="4110" width="21.42578125" style="2" customWidth="1"/>
    <col min="4111" max="4111" width="15.42578125" style="2" customWidth="1"/>
    <col min="4112" max="4113" width="7.7109375" style="2" bestFit="1" customWidth="1"/>
    <col min="4114" max="4116" width="6.7109375" style="2" customWidth="1"/>
    <col min="4117" max="4117" width="7.5703125" style="2" bestFit="1" customWidth="1"/>
    <col min="4118" max="4119" width="6.7109375" style="2" customWidth="1"/>
    <col min="4120" max="4120" width="7.28515625" style="2" customWidth="1"/>
    <col min="4121" max="4121" width="6.42578125" style="2" customWidth="1"/>
    <col min="4122" max="4122" width="6.7109375" style="2" customWidth="1"/>
    <col min="4123" max="4123" width="7.28515625" style="2" bestFit="1" customWidth="1"/>
    <col min="4124" max="4124" width="8.140625" style="2" customWidth="1"/>
    <col min="4125" max="4125" width="7.5703125" style="2" customWidth="1"/>
    <col min="4126" max="4126" width="8" style="2" customWidth="1"/>
    <col min="4127" max="4127" width="8.42578125" style="2" customWidth="1"/>
    <col min="4128" max="4128" width="9" style="2" customWidth="1"/>
    <col min="4129" max="4129" width="7.140625" style="2" customWidth="1"/>
    <col min="4130" max="4130" width="7.7109375" style="2" customWidth="1"/>
    <col min="4131" max="4131" width="8" style="2" customWidth="1"/>
    <col min="4132" max="4133" width="7.5703125" style="2" bestFit="1" customWidth="1"/>
    <col min="4134" max="4134" width="8.7109375" style="2" customWidth="1"/>
    <col min="4135" max="4135" width="7.5703125" style="2" bestFit="1" customWidth="1"/>
    <col min="4136" max="4352" width="6.7109375" style="2"/>
    <col min="4353" max="4353" width="3.7109375" style="2" customWidth="1"/>
    <col min="4354" max="4354" width="5" style="2" customWidth="1"/>
    <col min="4355" max="4357" width="4.7109375" style="2" customWidth="1"/>
    <col min="4358" max="4358" width="25.7109375" style="2" customWidth="1"/>
    <col min="4359" max="4359" width="29.7109375" style="2" customWidth="1"/>
    <col min="4360" max="4360" width="40.42578125" style="2" customWidth="1"/>
    <col min="4361" max="4361" width="13.7109375" style="2" customWidth="1"/>
    <col min="4362" max="4362" width="6.140625" style="2" customWidth="1"/>
    <col min="4363" max="4363" width="6.28515625" style="2" customWidth="1"/>
    <col min="4364" max="4364" width="10.7109375" style="2" customWidth="1"/>
    <col min="4365" max="4365" width="11.42578125" style="2" customWidth="1"/>
    <col min="4366" max="4366" width="21.42578125" style="2" customWidth="1"/>
    <col min="4367" max="4367" width="15.42578125" style="2" customWidth="1"/>
    <col min="4368" max="4369" width="7.7109375" style="2" bestFit="1" customWidth="1"/>
    <col min="4370" max="4372" width="6.7109375" style="2" customWidth="1"/>
    <col min="4373" max="4373" width="7.5703125" style="2" bestFit="1" customWidth="1"/>
    <col min="4374" max="4375" width="6.7109375" style="2" customWidth="1"/>
    <col min="4376" max="4376" width="7.28515625" style="2" customWidth="1"/>
    <col min="4377" max="4377" width="6.42578125" style="2" customWidth="1"/>
    <col min="4378" max="4378" width="6.7109375" style="2" customWidth="1"/>
    <col min="4379" max="4379" width="7.28515625" style="2" bestFit="1" customWidth="1"/>
    <col min="4380" max="4380" width="8.140625" style="2" customWidth="1"/>
    <col min="4381" max="4381" width="7.5703125" style="2" customWidth="1"/>
    <col min="4382" max="4382" width="8" style="2" customWidth="1"/>
    <col min="4383" max="4383" width="8.42578125" style="2" customWidth="1"/>
    <col min="4384" max="4384" width="9" style="2" customWidth="1"/>
    <col min="4385" max="4385" width="7.140625" style="2" customWidth="1"/>
    <col min="4386" max="4386" width="7.7109375" style="2" customWidth="1"/>
    <col min="4387" max="4387" width="8" style="2" customWidth="1"/>
    <col min="4388" max="4389" width="7.5703125" style="2" bestFit="1" customWidth="1"/>
    <col min="4390" max="4390" width="8.7109375" style="2" customWidth="1"/>
    <col min="4391" max="4391" width="7.5703125" style="2" bestFit="1" customWidth="1"/>
    <col min="4392" max="4608" width="6.7109375" style="2"/>
    <col min="4609" max="4609" width="3.7109375" style="2" customWidth="1"/>
    <col min="4610" max="4610" width="5" style="2" customWidth="1"/>
    <col min="4611" max="4613" width="4.7109375" style="2" customWidth="1"/>
    <col min="4614" max="4614" width="25.7109375" style="2" customWidth="1"/>
    <col min="4615" max="4615" width="29.7109375" style="2" customWidth="1"/>
    <col min="4616" max="4616" width="40.42578125" style="2" customWidth="1"/>
    <col min="4617" max="4617" width="13.7109375" style="2" customWidth="1"/>
    <col min="4618" max="4618" width="6.140625" style="2" customWidth="1"/>
    <col min="4619" max="4619" width="6.28515625" style="2" customWidth="1"/>
    <col min="4620" max="4620" width="10.7109375" style="2" customWidth="1"/>
    <col min="4621" max="4621" width="11.42578125" style="2" customWidth="1"/>
    <col min="4622" max="4622" width="21.42578125" style="2" customWidth="1"/>
    <col min="4623" max="4623" width="15.42578125" style="2" customWidth="1"/>
    <col min="4624" max="4625" width="7.7109375" style="2" bestFit="1" customWidth="1"/>
    <col min="4626" max="4628" width="6.7109375" style="2" customWidth="1"/>
    <col min="4629" max="4629" width="7.5703125" style="2" bestFit="1" customWidth="1"/>
    <col min="4630" max="4631" width="6.7109375" style="2" customWidth="1"/>
    <col min="4632" max="4632" width="7.28515625" style="2" customWidth="1"/>
    <col min="4633" max="4633" width="6.42578125" style="2" customWidth="1"/>
    <col min="4634" max="4634" width="6.7109375" style="2" customWidth="1"/>
    <col min="4635" max="4635" width="7.28515625" style="2" bestFit="1" customWidth="1"/>
    <col min="4636" max="4636" width="8.140625" style="2" customWidth="1"/>
    <col min="4637" max="4637" width="7.5703125" style="2" customWidth="1"/>
    <col min="4638" max="4638" width="8" style="2" customWidth="1"/>
    <col min="4639" max="4639" width="8.42578125" style="2" customWidth="1"/>
    <col min="4640" max="4640" width="9" style="2" customWidth="1"/>
    <col min="4641" max="4641" width="7.140625" style="2" customWidth="1"/>
    <col min="4642" max="4642" width="7.7109375" style="2" customWidth="1"/>
    <col min="4643" max="4643" width="8" style="2" customWidth="1"/>
    <col min="4644" max="4645" width="7.5703125" style="2" bestFit="1" customWidth="1"/>
    <col min="4646" max="4646" width="8.7109375" style="2" customWidth="1"/>
    <col min="4647" max="4647" width="7.5703125" style="2" bestFit="1" customWidth="1"/>
    <col min="4648" max="4864" width="6.7109375" style="2"/>
    <col min="4865" max="4865" width="3.7109375" style="2" customWidth="1"/>
    <col min="4866" max="4866" width="5" style="2" customWidth="1"/>
    <col min="4867" max="4869" width="4.7109375" style="2" customWidth="1"/>
    <col min="4870" max="4870" width="25.7109375" style="2" customWidth="1"/>
    <col min="4871" max="4871" width="29.7109375" style="2" customWidth="1"/>
    <col min="4872" max="4872" width="40.42578125" style="2" customWidth="1"/>
    <col min="4873" max="4873" width="13.7109375" style="2" customWidth="1"/>
    <col min="4874" max="4874" width="6.140625" style="2" customWidth="1"/>
    <col min="4875" max="4875" width="6.28515625" style="2" customWidth="1"/>
    <col min="4876" max="4876" width="10.7109375" style="2" customWidth="1"/>
    <col min="4877" max="4877" width="11.42578125" style="2" customWidth="1"/>
    <col min="4878" max="4878" width="21.42578125" style="2" customWidth="1"/>
    <col min="4879" max="4879" width="15.42578125" style="2" customWidth="1"/>
    <col min="4880" max="4881" width="7.7109375" style="2" bestFit="1" customWidth="1"/>
    <col min="4882" max="4884" width="6.7109375" style="2" customWidth="1"/>
    <col min="4885" max="4885" width="7.5703125" style="2" bestFit="1" customWidth="1"/>
    <col min="4886" max="4887" width="6.7109375" style="2" customWidth="1"/>
    <col min="4888" max="4888" width="7.28515625" style="2" customWidth="1"/>
    <col min="4889" max="4889" width="6.42578125" style="2" customWidth="1"/>
    <col min="4890" max="4890" width="6.7109375" style="2" customWidth="1"/>
    <col min="4891" max="4891" width="7.28515625" style="2" bestFit="1" customWidth="1"/>
    <col min="4892" max="4892" width="8.140625" style="2" customWidth="1"/>
    <col min="4893" max="4893" width="7.5703125" style="2" customWidth="1"/>
    <col min="4894" max="4894" width="8" style="2" customWidth="1"/>
    <col min="4895" max="4895" width="8.42578125" style="2" customWidth="1"/>
    <col min="4896" max="4896" width="9" style="2" customWidth="1"/>
    <col min="4897" max="4897" width="7.140625" style="2" customWidth="1"/>
    <col min="4898" max="4898" width="7.7109375" style="2" customWidth="1"/>
    <col min="4899" max="4899" width="8" style="2" customWidth="1"/>
    <col min="4900" max="4901" width="7.5703125" style="2" bestFit="1" customWidth="1"/>
    <col min="4902" max="4902" width="8.7109375" style="2" customWidth="1"/>
    <col min="4903" max="4903" width="7.5703125" style="2" bestFit="1" customWidth="1"/>
    <col min="4904" max="5120" width="6.7109375" style="2"/>
    <col min="5121" max="5121" width="3.7109375" style="2" customWidth="1"/>
    <col min="5122" max="5122" width="5" style="2" customWidth="1"/>
    <col min="5123" max="5125" width="4.7109375" style="2" customWidth="1"/>
    <col min="5126" max="5126" width="25.7109375" style="2" customWidth="1"/>
    <col min="5127" max="5127" width="29.7109375" style="2" customWidth="1"/>
    <col min="5128" max="5128" width="40.42578125" style="2" customWidth="1"/>
    <col min="5129" max="5129" width="13.7109375" style="2" customWidth="1"/>
    <col min="5130" max="5130" width="6.140625" style="2" customWidth="1"/>
    <col min="5131" max="5131" width="6.28515625" style="2" customWidth="1"/>
    <col min="5132" max="5132" width="10.7109375" style="2" customWidth="1"/>
    <col min="5133" max="5133" width="11.42578125" style="2" customWidth="1"/>
    <col min="5134" max="5134" width="21.42578125" style="2" customWidth="1"/>
    <col min="5135" max="5135" width="15.42578125" style="2" customWidth="1"/>
    <col min="5136" max="5137" width="7.7109375" style="2" bestFit="1" customWidth="1"/>
    <col min="5138" max="5140" width="6.7109375" style="2" customWidth="1"/>
    <col min="5141" max="5141" width="7.5703125" style="2" bestFit="1" customWidth="1"/>
    <col min="5142" max="5143" width="6.7109375" style="2" customWidth="1"/>
    <col min="5144" max="5144" width="7.28515625" style="2" customWidth="1"/>
    <col min="5145" max="5145" width="6.42578125" style="2" customWidth="1"/>
    <col min="5146" max="5146" width="6.7109375" style="2" customWidth="1"/>
    <col min="5147" max="5147" width="7.28515625" style="2" bestFit="1" customWidth="1"/>
    <col min="5148" max="5148" width="8.140625" style="2" customWidth="1"/>
    <col min="5149" max="5149" width="7.5703125" style="2" customWidth="1"/>
    <col min="5150" max="5150" width="8" style="2" customWidth="1"/>
    <col min="5151" max="5151" width="8.42578125" style="2" customWidth="1"/>
    <col min="5152" max="5152" width="9" style="2" customWidth="1"/>
    <col min="5153" max="5153" width="7.140625" style="2" customWidth="1"/>
    <col min="5154" max="5154" width="7.7109375" style="2" customWidth="1"/>
    <col min="5155" max="5155" width="8" style="2" customWidth="1"/>
    <col min="5156" max="5157" width="7.5703125" style="2" bestFit="1" customWidth="1"/>
    <col min="5158" max="5158" width="8.7109375" style="2" customWidth="1"/>
    <col min="5159" max="5159" width="7.5703125" style="2" bestFit="1" customWidth="1"/>
    <col min="5160" max="5376" width="6.7109375" style="2"/>
    <col min="5377" max="5377" width="3.7109375" style="2" customWidth="1"/>
    <col min="5378" max="5378" width="5" style="2" customWidth="1"/>
    <col min="5379" max="5381" width="4.7109375" style="2" customWidth="1"/>
    <col min="5382" max="5382" width="25.7109375" style="2" customWidth="1"/>
    <col min="5383" max="5383" width="29.7109375" style="2" customWidth="1"/>
    <col min="5384" max="5384" width="40.42578125" style="2" customWidth="1"/>
    <col min="5385" max="5385" width="13.7109375" style="2" customWidth="1"/>
    <col min="5386" max="5386" width="6.140625" style="2" customWidth="1"/>
    <col min="5387" max="5387" width="6.28515625" style="2" customWidth="1"/>
    <col min="5388" max="5388" width="10.7109375" style="2" customWidth="1"/>
    <col min="5389" max="5389" width="11.42578125" style="2" customWidth="1"/>
    <col min="5390" max="5390" width="21.42578125" style="2" customWidth="1"/>
    <col min="5391" max="5391" width="15.42578125" style="2" customWidth="1"/>
    <col min="5392" max="5393" width="7.7109375" style="2" bestFit="1" customWidth="1"/>
    <col min="5394" max="5396" width="6.7109375" style="2" customWidth="1"/>
    <col min="5397" max="5397" width="7.5703125" style="2" bestFit="1" customWidth="1"/>
    <col min="5398" max="5399" width="6.7109375" style="2" customWidth="1"/>
    <col min="5400" max="5400" width="7.28515625" style="2" customWidth="1"/>
    <col min="5401" max="5401" width="6.42578125" style="2" customWidth="1"/>
    <col min="5402" max="5402" width="6.7109375" style="2" customWidth="1"/>
    <col min="5403" max="5403" width="7.28515625" style="2" bestFit="1" customWidth="1"/>
    <col min="5404" max="5404" width="8.140625" style="2" customWidth="1"/>
    <col min="5405" max="5405" width="7.5703125" style="2" customWidth="1"/>
    <col min="5406" max="5406" width="8" style="2" customWidth="1"/>
    <col min="5407" max="5407" width="8.42578125" style="2" customWidth="1"/>
    <col min="5408" max="5408" width="9" style="2" customWidth="1"/>
    <col min="5409" max="5409" width="7.140625" style="2" customWidth="1"/>
    <col min="5410" max="5410" width="7.7109375" style="2" customWidth="1"/>
    <col min="5411" max="5411" width="8" style="2" customWidth="1"/>
    <col min="5412" max="5413" width="7.5703125" style="2" bestFit="1" customWidth="1"/>
    <col min="5414" max="5414" width="8.7109375" style="2" customWidth="1"/>
    <col min="5415" max="5415" width="7.5703125" style="2" bestFit="1" customWidth="1"/>
    <col min="5416" max="5632" width="6.7109375" style="2"/>
    <col min="5633" max="5633" width="3.7109375" style="2" customWidth="1"/>
    <col min="5634" max="5634" width="5" style="2" customWidth="1"/>
    <col min="5635" max="5637" width="4.7109375" style="2" customWidth="1"/>
    <col min="5638" max="5638" width="25.7109375" style="2" customWidth="1"/>
    <col min="5639" max="5639" width="29.7109375" style="2" customWidth="1"/>
    <col min="5640" max="5640" width="40.42578125" style="2" customWidth="1"/>
    <col min="5641" max="5641" width="13.7109375" style="2" customWidth="1"/>
    <col min="5642" max="5642" width="6.140625" style="2" customWidth="1"/>
    <col min="5643" max="5643" width="6.28515625" style="2" customWidth="1"/>
    <col min="5644" max="5644" width="10.7109375" style="2" customWidth="1"/>
    <col min="5645" max="5645" width="11.42578125" style="2" customWidth="1"/>
    <col min="5646" max="5646" width="21.42578125" style="2" customWidth="1"/>
    <col min="5647" max="5647" width="15.42578125" style="2" customWidth="1"/>
    <col min="5648" max="5649" width="7.7109375" style="2" bestFit="1" customWidth="1"/>
    <col min="5650" max="5652" width="6.7109375" style="2" customWidth="1"/>
    <col min="5653" max="5653" width="7.5703125" style="2" bestFit="1" customWidth="1"/>
    <col min="5654" max="5655" width="6.7109375" style="2" customWidth="1"/>
    <col min="5656" max="5656" width="7.28515625" style="2" customWidth="1"/>
    <col min="5657" max="5657" width="6.42578125" style="2" customWidth="1"/>
    <col min="5658" max="5658" width="6.7109375" style="2" customWidth="1"/>
    <col min="5659" max="5659" width="7.28515625" style="2" bestFit="1" customWidth="1"/>
    <col min="5660" max="5660" width="8.140625" style="2" customWidth="1"/>
    <col min="5661" max="5661" width="7.5703125" style="2" customWidth="1"/>
    <col min="5662" max="5662" width="8" style="2" customWidth="1"/>
    <col min="5663" max="5663" width="8.42578125" style="2" customWidth="1"/>
    <col min="5664" max="5664" width="9" style="2" customWidth="1"/>
    <col min="5665" max="5665" width="7.140625" style="2" customWidth="1"/>
    <col min="5666" max="5666" width="7.7109375" style="2" customWidth="1"/>
    <col min="5667" max="5667" width="8" style="2" customWidth="1"/>
    <col min="5668" max="5669" width="7.5703125" style="2" bestFit="1" customWidth="1"/>
    <col min="5670" max="5670" width="8.7109375" style="2" customWidth="1"/>
    <col min="5671" max="5671" width="7.5703125" style="2" bestFit="1" customWidth="1"/>
    <col min="5672" max="5888" width="6.7109375" style="2"/>
    <col min="5889" max="5889" width="3.7109375" style="2" customWidth="1"/>
    <col min="5890" max="5890" width="5" style="2" customWidth="1"/>
    <col min="5891" max="5893" width="4.7109375" style="2" customWidth="1"/>
    <col min="5894" max="5894" width="25.7109375" style="2" customWidth="1"/>
    <col min="5895" max="5895" width="29.7109375" style="2" customWidth="1"/>
    <col min="5896" max="5896" width="40.42578125" style="2" customWidth="1"/>
    <col min="5897" max="5897" width="13.7109375" style="2" customWidth="1"/>
    <col min="5898" max="5898" width="6.140625" style="2" customWidth="1"/>
    <col min="5899" max="5899" width="6.28515625" style="2" customWidth="1"/>
    <col min="5900" max="5900" width="10.7109375" style="2" customWidth="1"/>
    <col min="5901" max="5901" width="11.42578125" style="2" customWidth="1"/>
    <col min="5902" max="5902" width="21.42578125" style="2" customWidth="1"/>
    <col min="5903" max="5903" width="15.42578125" style="2" customWidth="1"/>
    <col min="5904" max="5905" width="7.7109375" style="2" bestFit="1" customWidth="1"/>
    <col min="5906" max="5908" width="6.7109375" style="2" customWidth="1"/>
    <col min="5909" max="5909" width="7.5703125" style="2" bestFit="1" customWidth="1"/>
    <col min="5910" max="5911" width="6.7109375" style="2" customWidth="1"/>
    <col min="5912" max="5912" width="7.28515625" style="2" customWidth="1"/>
    <col min="5913" max="5913" width="6.42578125" style="2" customWidth="1"/>
    <col min="5914" max="5914" width="6.7109375" style="2" customWidth="1"/>
    <col min="5915" max="5915" width="7.28515625" style="2" bestFit="1" customWidth="1"/>
    <col min="5916" max="5916" width="8.140625" style="2" customWidth="1"/>
    <col min="5917" max="5917" width="7.5703125" style="2" customWidth="1"/>
    <col min="5918" max="5918" width="8" style="2" customWidth="1"/>
    <col min="5919" max="5919" width="8.42578125" style="2" customWidth="1"/>
    <col min="5920" max="5920" width="9" style="2" customWidth="1"/>
    <col min="5921" max="5921" width="7.140625" style="2" customWidth="1"/>
    <col min="5922" max="5922" width="7.7109375" style="2" customWidth="1"/>
    <col min="5923" max="5923" width="8" style="2" customWidth="1"/>
    <col min="5924" max="5925" width="7.5703125" style="2" bestFit="1" customWidth="1"/>
    <col min="5926" max="5926" width="8.7109375" style="2" customWidth="1"/>
    <col min="5927" max="5927" width="7.5703125" style="2" bestFit="1" customWidth="1"/>
    <col min="5928" max="6144" width="6.7109375" style="2"/>
    <col min="6145" max="6145" width="3.7109375" style="2" customWidth="1"/>
    <col min="6146" max="6146" width="5" style="2" customWidth="1"/>
    <col min="6147" max="6149" width="4.7109375" style="2" customWidth="1"/>
    <col min="6150" max="6150" width="25.7109375" style="2" customWidth="1"/>
    <col min="6151" max="6151" width="29.7109375" style="2" customWidth="1"/>
    <col min="6152" max="6152" width="40.42578125" style="2" customWidth="1"/>
    <col min="6153" max="6153" width="13.7109375" style="2" customWidth="1"/>
    <col min="6154" max="6154" width="6.140625" style="2" customWidth="1"/>
    <col min="6155" max="6155" width="6.28515625" style="2" customWidth="1"/>
    <col min="6156" max="6156" width="10.7109375" style="2" customWidth="1"/>
    <col min="6157" max="6157" width="11.42578125" style="2" customWidth="1"/>
    <col min="6158" max="6158" width="21.42578125" style="2" customWidth="1"/>
    <col min="6159" max="6159" width="15.42578125" style="2" customWidth="1"/>
    <col min="6160" max="6161" width="7.7109375" style="2" bestFit="1" customWidth="1"/>
    <col min="6162" max="6164" width="6.7109375" style="2" customWidth="1"/>
    <col min="6165" max="6165" width="7.5703125" style="2" bestFit="1" customWidth="1"/>
    <col min="6166" max="6167" width="6.7109375" style="2" customWidth="1"/>
    <col min="6168" max="6168" width="7.28515625" style="2" customWidth="1"/>
    <col min="6169" max="6169" width="6.42578125" style="2" customWidth="1"/>
    <col min="6170" max="6170" width="6.7109375" style="2" customWidth="1"/>
    <col min="6171" max="6171" width="7.28515625" style="2" bestFit="1" customWidth="1"/>
    <col min="6172" max="6172" width="8.140625" style="2" customWidth="1"/>
    <col min="6173" max="6173" width="7.5703125" style="2" customWidth="1"/>
    <col min="6174" max="6174" width="8" style="2" customWidth="1"/>
    <col min="6175" max="6175" width="8.42578125" style="2" customWidth="1"/>
    <col min="6176" max="6176" width="9" style="2" customWidth="1"/>
    <col min="6177" max="6177" width="7.140625" style="2" customWidth="1"/>
    <col min="6178" max="6178" width="7.7109375" style="2" customWidth="1"/>
    <col min="6179" max="6179" width="8" style="2" customWidth="1"/>
    <col min="6180" max="6181" width="7.5703125" style="2" bestFit="1" customWidth="1"/>
    <col min="6182" max="6182" width="8.7109375" style="2" customWidth="1"/>
    <col min="6183" max="6183" width="7.5703125" style="2" bestFit="1" customWidth="1"/>
    <col min="6184" max="6400" width="6.7109375" style="2"/>
    <col min="6401" max="6401" width="3.7109375" style="2" customWidth="1"/>
    <col min="6402" max="6402" width="5" style="2" customWidth="1"/>
    <col min="6403" max="6405" width="4.7109375" style="2" customWidth="1"/>
    <col min="6406" max="6406" width="25.7109375" style="2" customWidth="1"/>
    <col min="6407" max="6407" width="29.7109375" style="2" customWidth="1"/>
    <col min="6408" max="6408" width="40.42578125" style="2" customWidth="1"/>
    <col min="6409" max="6409" width="13.7109375" style="2" customWidth="1"/>
    <col min="6410" max="6410" width="6.140625" style="2" customWidth="1"/>
    <col min="6411" max="6411" width="6.28515625" style="2" customWidth="1"/>
    <col min="6412" max="6412" width="10.7109375" style="2" customWidth="1"/>
    <col min="6413" max="6413" width="11.42578125" style="2" customWidth="1"/>
    <col min="6414" max="6414" width="21.42578125" style="2" customWidth="1"/>
    <col min="6415" max="6415" width="15.42578125" style="2" customWidth="1"/>
    <col min="6416" max="6417" width="7.7109375" style="2" bestFit="1" customWidth="1"/>
    <col min="6418" max="6420" width="6.7109375" style="2" customWidth="1"/>
    <col min="6421" max="6421" width="7.5703125" style="2" bestFit="1" customWidth="1"/>
    <col min="6422" max="6423" width="6.7109375" style="2" customWidth="1"/>
    <col min="6424" max="6424" width="7.28515625" style="2" customWidth="1"/>
    <col min="6425" max="6425" width="6.42578125" style="2" customWidth="1"/>
    <col min="6426" max="6426" width="6.7109375" style="2" customWidth="1"/>
    <col min="6427" max="6427" width="7.28515625" style="2" bestFit="1" customWidth="1"/>
    <col min="6428" max="6428" width="8.140625" style="2" customWidth="1"/>
    <col min="6429" max="6429" width="7.5703125" style="2" customWidth="1"/>
    <col min="6430" max="6430" width="8" style="2" customWidth="1"/>
    <col min="6431" max="6431" width="8.42578125" style="2" customWidth="1"/>
    <col min="6432" max="6432" width="9" style="2" customWidth="1"/>
    <col min="6433" max="6433" width="7.140625" style="2" customWidth="1"/>
    <col min="6434" max="6434" width="7.7109375" style="2" customWidth="1"/>
    <col min="6435" max="6435" width="8" style="2" customWidth="1"/>
    <col min="6436" max="6437" width="7.5703125" style="2" bestFit="1" customWidth="1"/>
    <col min="6438" max="6438" width="8.7109375" style="2" customWidth="1"/>
    <col min="6439" max="6439" width="7.5703125" style="2" bestFit="1" customWidth="1"/>
    <col min="6440" max="6656" width="6.7109375" style="2"/>
    <col min="6657" max="6657" width="3.7109375" style="2" customWidth="1"/>
    <col min="6658" max="6658" width="5" style="2" customWidth="1"/>
    <col min="6659" max="6661" width="4.7109375" style="2" customWidth="1"/>
    <col min="6662" max="6662" width="25.7109375" style="2" customWidth="1"/>
    <col min="6663" max="6663" width="29.7109375" style="2" customWidth="1"/>
    <col min="6664" max="6664" width="40.42578125" style="2" customWidth="1"/>
    <col min="6665" max="6665" width="13.7109375" style="2" customWidth="1"/>
    <col min="6666" max="6666" width="6.140625" style="2" customWidth="1"/>
    <col min="6667" max="6667" width="6.28515625" style="2" customWidth="1"/>
    <col min="6668" max="6668" width="10.7109375" style="2" customWidth="1"/>
    <col min="6669" max="6669" width="11.42578125" style="2" customWidth="1"/>
    <col min="6670" max="6670" width="21.42578125" style="2" customWidth="1"/>
    <col min="6671" max="6671" width="15.42578125" style="2" customWidth="1"/>
    <col min="6672" max="6673" width="7.7109375" style="2" bestFit="1" customWidth="1"/>
    <col min="6674" max="6676" width="6.7109375" style="2" customWidth="1"/>
    <col min="6677" max="6677" width="7.5703125" style="2" bestFit="1" customWidth="1"/>
    <col min="6678" max="6679" width="6.7109375" style="2" customWidth="1"/>
    <col min="6680" max="6680" width="7.28515625" style="2" customWidth="1"/>
    <col min="6681" max="6681" width="6.42578125" style="2" customWidth="1"/>
    <col min="6682" max="6682" width="6.7109375" style="2" customWidth="1"/>
    <col min="6683" max="6683" width="7.28515625" style="2" bestFit="1" customWidth="1"/>
    <col min="6684" max="6684" width="8.140625" style="2" customWidth="1"/>
    <col min="6685" max="6685" width="7.5703125" style="2" customWidth="1"/>
    <col min="6686" max="6686" width="8" style="2" customWidth="1"/>
    <col min="6687" max="6687" width="8.42578125" style="2" customWidth="1"/>
    <col min="6688" max="6688" width="9" style="2" customWidth="1"/>
    <col min="6689" max="6689" width="7.140625" style="2" customWidth="1"/>
    <col min="6690" max="6690" width="7.7109375" style="2" customWidth="1"/>
    <col min="6691" max="6691" width="8" style="2" customWidth="1"/>
    <col min="6692" max="6693" width="7.5703125" style="2" bestFit="1" customWidth="1"/>
    <col min="6694" max="6694" width="8.7109375" style="2" customWidth="1"/>
    <col min="6695" max="6695" width="7.5703125" style="2" bestFit="1" customWidth="1"/>
    <col min="6696" max="6912" width="6.7109375" style="2"/>
    <col min="6913" max="6913" width="3.7109375" style="2" customWidth="1"/>
    <col min="6914" max="6914" width="5" style="2" customWidth="1"/>
    <col min="6915" max="6917" width="4.7109375" style="2" customWidth="1"/>
    <col min="6918" max="6918" width="25.7109375" style="2" customWidth="1"/>
    <col min="6919" max="6919" width="29.7109375" style="2" customWidth="1"/>
    <col min="6920" max="6920" width="40.42578125" style="2" customWidth="1"/>
    <col min="6921" max="6921" width="13.7109375" style="2" customWidth="1"/>
    <col min="6922" max="6922" width="6.140625" style="2" customWidth="1"/>
    <col min="6923" max="6923" width="6.28515625" style="2" customWidth="1"/>
    <col min="6924" max="6924" width="10.7109375" style="2" customWidth="1"/>
    <col min="6925" max="6925" width="11.42578125" style="2" customWidth="1"/>
    <col min="6926" max="6926" width="21.42578125" style="2" customWidth="1"/>
    <col min="6927" max="6927" width="15.42578125" style="2" customWidth="1"/>
    <col min="6928" max="6929" width="7.7109375" style="2" bestFit="1" customWidth="1"/>
    <col min="6930" max="6932" width="6.7109375" style="2" customWidth="1"/>
    <col min="6933" max="6933" width="7.5703125" style="2" bestFit="1" customWidth="1"/>
    <col min="6934" max="6935" width="6.7109375" style="2" customWidth="1"/>
    <col min="6936" max="6936" width="7.28515625" style="2" customWidth="1"/>
    <col min="6937" max="6937" width="6.42578125" style="2" customWidth="1"/>
    <col min="6938" max="6938" width="6.7109375" style="2" customWidth="1"/>
    <col min="6939" max="6939" width="7.28515625" style="2" bestFit="1" customWidth="1"/>
    <col min="6940" max="6940" width="8.140625" style="2" customWidth="1"/>
    <col min="6941" max="6941" width="7.5703125" style="2" customWidth="1"/>
    <col min="6942" max="6942" width="8" style="2" customWidth="1"/>
    <col min="6943" max="6943" width="8.42578125" style="2" customWidth="1"/>
    <col min="6944" max="6944" width="9" style="2" customWidth="1"/>
    <col min="6945" max="6945" width="7.140625" style="2" customWidth="1"/>
    <col min="6946" max="6946" width="7.7109375" style="2" customWidth="1"/>
    <col min="6947" max="6947" width="8" style="2" customWidth="1"/>
    <col min="6948" max="6949" width="7.5703125" style="2" bestFit="1" customWidth="1"/>
    <col min="6950" max="6950" width="8.7109375" style="2" customWidth="1"/>
    <col min="6951" max="6951" width="7.5703125" style="2" bestFit="1" customWidth="1"/>
    <col min="6952" max="7168" width="6.7109375" style="2"/>
    <col min="7169" max="7169" width="3.7109375" style="2" customWidth="1"/>
    <col min="7170" max="7170" width="5" style="2" customWidth="1"/>
    <col min="7171" max="7173" width="4.7109375" style="2" customWidth="1"/>
    <col min="7174" max="7174" width="25.7109375" style="2" customWidth="1"/>
    <col min="7175" max="7175" width="29.7109375" style="2" customWidth="1"/>
    <col min="7176" max="7176" width="40.42578125" style="2" customWidth="1"/>
    <col min="7177" max="7177" width="13.7109375" style="2" customWidth="1"/>
    <col min="7178" max="7178" width="6.140625" style="2" customWidth="1"/>
    <col min="7179" max="7179" width="6.28515625" style="2" customWidth="1"/>
    <col min="7180" max="7180" width="10.7109375" style="2" customWidth="1"/>
    <col min="7181" max="7181" width="11.42578125" style="2" customWidth="1"/>
    <col min="7182" max="7182" width="21.42578125" style="2" customWidth="1"/>
    <col min="7183" max="7183" width="15.42578125" style="2" customWidth="1"/>
    <col min="7184" max="7185" width="7.7109375" style="2" bestFit="1" customWidth="1"/>
    <col min="7186" max="7188" width="6.7109375" style="2" customWidth="1"/>
    <col min="7189" max="7189" width="7.5703125" style="2" bestFit="1" customWidth="1"/>
    <col min="7190" max="7191" width="6.7109375" style="2" customWidth="1"/>
    <col min="7192" max="7192" width="7.28515625" style="2" customWidth="1"/>
    <col min="7193" max="7193" width="6.42578125" style="2" customWidth="1"/>
    <col min="7194" max="7194" width="6.7109375" style="2" customWidth="1"/>
    <col min="7195" max="7195" width="7.28515625" style="2" bestFit="1" customWidth="1"/>
    <col min="7196" max="7196" width="8.140625" style="2" customWidth="1"/>
    <col min="7197" max="7197" width="7.5703125" style="2" customWidth="1"/>
    <col min="7198" max="7198" width="8" style="2" customWidth="1"/>
    <col min="7199" max="7199" width="8.42578125" style="2" customWidth="1"/>
    <col min="7200" max="7200" width="9" style="2" customWidth="1"/>
    <col min="7201" max="7201" width="7.140625" style="2" customWidth="1"/>
    <col min="7202" max="7202" width="7.7109375" style="2" customWidth="1"/>
    <col min="7203" max="7203" width="8" style="2" customWidth="1"/>
    <col min="7204" max="7205" width="7.5703125" style="2" bestFit="1" customWidth="1"/>
    <col min="7206" max="7206" width="8.7109375" style="2" customWidth="1"/>
    <col min="7207" max="7207" width="7.5703125" style="2" bestFit="1" customWidth="1"/>
    <col min="7208" max="7424" width="6.7109375" style="2"/>
    <col min="7425" max="7425" width="3.7109375" style="2" customWidth="1"/>
    <col min="7426" max="7426" width="5" style="2" customWidth="1"/>
    <col min="7427" max="7429" width="4.7109375" style="2" customWidth="1"/>
    <col min="7430" max="7430" width="25.7109375" style="2" customWidth="1"/>
    <col min="7431" max="7431" width="29.7109375" style="2" customWidth="1"/>
    <col min="7432" max="7432" width="40.42578125" style="2" customWidth="1"/>
    <col min="7433" max="7433" width="13.7109375" style="2" customWidth="1"/>
    <col min="7434" max="7434" width="6.140625" style="2" customWidth="1"/>
    <col min="7435" max="7435" width="6.28515625" style="2" customWidth="1"/>
    <col min="7436" max="7436" width="10.7109375" style="2" customWidth="1"/>
    <col min="7437" max="7437" width="11.42578125" style="2" customWidth="1"/>
    <col min="7438" max="7438" width="21.42578125" style="2" customWidth="1"/>
    <col min="7439" max="7439" width="15.42578125" style="2" customWidth="1"/>
    <col min="7440" max="7441" width="7.7109375" style="2" bestFit="1" customWidth="1"/>
    <col min="7442" max="7444" width="6.7109375" style="2" customWidth="1"/>
    <col min="7445" max="7445" width="7.5703125" style="2" bestFit="1" customWidth="1"/>
    <col min="7446" max="7447" width="6.7109375" style="2" customWidth="1"/>
    <col min="7448" max="7448" width="7.28515625" style="2" customWidth="1"/>
    <col min="7449" max="7449" width="6.42578125" style="2" customWidth="1"/>
    <col min="7450" max="7450" width="6.7109375" style="2" customWidth="1"/>
    <col min="7451" max="7451" width="7.28515625" style="2" bestFit="1" customWidth="1"/>
    <col min="7452" max="7452" width="8.140625" style="2" customWidth="1"/>
    <col min="7453" max="7453" width="7.5703125" style="2" customWidth="1"/>
    <col min="7454" max="7454" width="8" style="2" customWidth="1"/>
    <col min="7455" max="7455" width="8.42578125" style="2" customWidth="1"/>
    <col min="7456" max="7456" width="9" style="2" customWidth="1"/>
    <col min="7457" max="7457" width="7.140625" style="2" customWidth="1"/>
    <col min="7458" max="7458" width="7.7109375" style="2" customWidth="1"/>
    <col min="7459" max="7459" width="8" style="2" customWidth="1"/>
    <col min="7460" max="7461" width="7.5703125" style="2" bestFit="1" customWidth="1"/>
    <col min="7462" max="7462" width="8.7109375" style="2" customWidth="1"/>
    <col min="7463" max="7463" width="7.5703125" style="2" bestFit="1" customWidth="1"/>
    <col min="7464" max="7680" width="6.7109375" style="2"/>
    <col min="7681" max="7681" width="3.7109375" style="2" customWidth="1"/>
    <col min="7682" max="7682" width="5" style="2" customWidth="1"/>
    <col min="7683" max="7685" width="4.7109375" style="2" customWidth="1"/>
    <col min="7686" max="7686" width="25.7109375" style="2" customWidth="1"/>
    <col min="7687" max="7687" width="29.7109375" style="2" customWidth="1"/>
    <col min="7688" max="7688" width="40.42578125" style="2" customWidth="1"/>
    <col min="7689" max="7689" width="13.7109375" style="2" customWidth="1"/>
    <col min="7690" max="7690" width="6.140625" style="2" customWidth="1"/>
    <col min="7691" max="7691" width="6.28515625" style="2" customWidth="1"/>
    <col min="7692" max="7692" width="10.7109375" style="2" customWidth="1"/>
    <col min="7693" max="7693" width="11.42578125" style="2" customWidth="1"/>
    <col min="7694" max="7694" width="21.42578125" style="2" customWidth="1"/>
    <col min="7695" max="7695" width="15.42578125" style="2" customWidth="1"/>
    <col min="7696" max="7697" width="7.7109375" style="2" bestFit="1" customWidth="1"/>
    <col min="7698" max="7700" width="6.7109375" style="2" customWidth="1"/>
    <col min="7701" max="7701" width="7.5703125" style="2" bestFit="1" customWidth="1"/>
    <col min="7702" max="7703" width="6.7109375" style="2" customWidth="1"/>
    <col min="7704" max="7704" width="7.28515625" style="2" customWidth="1"/>
    <col min="7705" max="7705" width="6.42578125" style="2" customWidth="1"/>
    <col min="7706" max="7706" width="6.7109375" style="2" customWidth="1"/>
    <col min="7707" max="7707" width="7.28515625" style="2" bestFit="1" customWidth="1"/>
    <col min="7708" max="7708" width="8.140625" style="2" customWidth="1"/>
    <col min="7709" max="7709" width="7.5703125" style="2" customWidth="1"/>
    <col min="7710" max="7710" width="8" style="2" customWidth="1"/>
    <col min="7711" max="7711" width="8.42578125" style="2" customWidth="1"/>
    <col min="7712" max="7712" width="9" style="2" customWidth="1"/>
    <col min="7713" max="7713" width="7.140625" style="2" customWidth="1"/>
    <col min="7714" max="7714" width="7.7109375" style="2" customWidth="1"/>
    <col min="7715" max="7715" width="8" style="2" customWidth="1"/>
    <col min="7716" max="7717" width="7.5703125" style="2" bestFit="1" customWidth="1"/>
    <col min="7718" max="7718" width="8.7109375" style="2" customWidth="1"/>
    <col min="7719" max="7719" width="7.5703125" style="2" bestFit="1" customWidth="1"/>
    <col min="7720" max="7936" width="6.7109375" style="2"/>
    <col min="7937" max="7937" width="3.7109375" style="2" customWidth="1"/>
    <col min="7938" max="7938" width="5" style="2" customWidth="1"/>
    <col min="7939" max="7941" width="4.7109375" style="2" customWidth="1"/>
    <col min="7942" max="7942" width="25.7109375" style="2" customWidth="1"/>
    <col min="7943" max="7943" width="29.7109375" style="2" customWidth="1"/>
    <col min="7944" max="7944" width="40.42578125" style="2" customWidth="1"/>
    <col min="7945" max="7945" width="13.7109375" style="2" customWidth="1"/>
    <col min="7946" max="7946" width="6.140625" style="2" customWidth="1"/>
    <col min="7947" max="7947" width="6.28515625" style="2" customWidth="1"/>
    <col min="7948" max="7948" width="10.7109375" style="2" customWidth="1"/>
    <col min="7949" max="7949" width="11.42578125" style="2" customWidth="1"/>
    <col min="7950" max="7950" width="21.42578125" style="2" customWidth="1"/>
    <col min="7951" max="7951" width="15.42578125" style="2" customWidth="1"/>
    <col min="7952" max="7953" width="7.7109375" style="2" bestFit="1" customWidth="1"/>
    <col min="7954" max="7956" width="6.7109375" style="2" customWidth="1"/>
    <col min="7957" max="7957" width="7.5703125" style="2" bestFit="1" customWidth="1"/>
    <col min="7958" max="7959" width="6.7109375" style="2" customWidth="1"/>
    <col min="7960" max="7960" width="7.28515625" style="2" customWidth="1"/>
    <col min="7961" max="7961" width="6.42578125" style="2" customWidth="1"/>
    <col min="7962" max="7962" width="6.7109375" style="2" customWidth="1"/>
    <col min="7963" max="7963" width="7.28515625" style="2" bestFit="1" customWidth="1"/>
    <col min="7964" max="7964" width="8.140625" style="2" customWidth="1"/>
    <col min="7965" max="7965" width="7.5703125" style="2" customWidth="1"/>
    <col min="7966" max="7966" width="8" style="2" customWidth="1"/>
    <col min="7967" max="7967" width="8.42578125" style="2" customWidth="1"/>
    <col min="7968" max="7968" width="9" style="2" customWidth="1"/>
    <col min="7969" max="7969" width="7.140625" style="2" customWidth="1"/>
    <col min="7970" max="7970" width="7.7109375" style="2" customWidth="1"/>
    <col min="7971" max="7971" width="8" style="2" customWidth="1"/>
    <col min="7972" max="7973" width="7.5703125" style="2" bestFit="1" customWidth="1"/>
    <col min="7974" max="7974" width="8.7109375" style="2" customWidth="1"/>
    <col min="7975" max="7975" width="7.5703125" style="2" bestFit="1" customWidth="1"/>
    <col min="7976" max="8192" width="6.7109375" style="2"/>
    <col min="8193" max="8193" width="3.7109375" style="2" customWidth="1"/>
    <col min="8194" max="8194" width="5" style="2" customWidth="1"/>
    <col min="8195" max="8197" width="4.7109375" style="2" customWidth="1"/>
    <col min="8198" max="8198" width="25.7109375" style="2" customWidth="1"/>
    <col min="8199" max="8199" width="29.7109375" style="2" customWidth="1"/>
    <col min="8200" max="8200" width="40.42578125" style="2" customWidth="1"/>
    <col min="8201" max="8201" width="13.7109375" style="2" customWidth="1"/>
    <col min="8202" max="8202" width="6.140625" style="2" customWidth="1"/>
    <col min="8203" max="8203" width="6.28515625" style="2" customWidth="1"/>
    <col min="8204" max="8204" width="10.7109375" style="2" customWidth="1"/>
    <col min="8205" max="8205" width="11.42578125" style="2" customWidth="1"/>
    <col min="8206" max="8206" width="21.42578125" style="2" customWidth="1"/>
    <col min="8207" max="8207" width="15.42578125" style="2" customWidth="1"/>
    <col min="8208" max="8209" width="7.7109375" style="2" bestFit="1" customWidth="1"/>
    <col min="8210" max="8212" width="6.7109375" style="2" customWidth="1"/>
    <col min="8213" max="8213" width="7.5703125" style="2" bestFit="1" customWidth="1"/>
    <col min="8214" max="8215" width="6.7109375" style="2" customWidth="1"/>
    <col min="8216" max="8216" width="7.28515625" style="2" customWidth="1"/>
    <col min="8217" max="8217" width="6.42578125" style="2" customWidth="1"/>
    <col min="8218" max="8218" width="6.7109375" style="2" customWidth="1"/>
    <col min="8219" max="8219" width="7.28515625" style="2" bestFit="1" customWidth="1"/>
    <col min="8220" max="8220" width="8.140625" style="2" customWidth="1"/>
    <col min="8221" max="8221" width="7.5703125" style="2" customWidth="1"/>
    <col min="8222" max="8222" width="8" style="2" customWidth="1"/>
    <col min="8223" max="8223" width="8.42578125" style="2" customWidth="1"/>
    <col min="8224" max="8224" width="9" style="2" customWidth="1"/>
    <col min="8225" max="8225" width="7.140625" style="2" customWidth="1"/>
    <col min="8226" max="8226" width="7.7109375" style="2" customWidth="1"/>
    <col min="8227" max="8227" width="8" style="2" customWidth="1"/>
    <col min="8228" max="8229" width="7.5703125" style="2" bestFit="1" customWidth="1"/>
    <col min="8230" max="8230" width="8.7109375" style="2" customWidth="1"/>
    <col min="8231" max="8231" width="7.5703125" style="2" bestFit="1" customWidth="1"/>
    <col min="8232" max="8448" width="6.7109375" style="2"/>
    <col min="8449" max="8449" width="3.7109375" style="2" customWidth="1"/>
    <col min="8450" max="8450" width="5" style="2" customWidth="1"/>
    <col min="8451" max="8453" width="4.7109375" style="2" customWidth="1"/>
    <col min="8454" max="8454" width="25.7109375" style="2" customWidth="1"/>
    <col min="8455" max="8455" width="29.7109375" style="2" customWidth="1"/>
    <col min="8456" max="8456" width="40.42578125" style="2" customWidth="1"/>
    <col min="8457" max="8457" width="13.7109375" style="2" customWidth="1"/>
    <col min="8458" max="8458" width="6.140625" style="2" customWidth="1"/>
    <col min="8459" max="8459" width="6.28515625" style="2" customWidth="1"/>
    <col min="8460" max="8460" width="10.7109375" style="2" customWidth="1"/>
    <col min="8461" max="8461" width="11.42578125" style="2" customWidth="1"/>
    <col min="8462" max="8462" width="21.42578125" style="2" customWidth="1"/>
    <col min="8463" max="8463" width="15.42578125" style="2" customWidth="1"/>
    <col min="8464" max="8465" width="7.7109375" style="2" bestFit="1" customWidth="1"/>
    <col min="8466" max="8468" width="6.7109375" style="2" customWidth="1"/>
    <col min="8469" max="8469" width="7.5703125" style="2" bestFit="1" customWidth="1"/>
    <col min="8470" max="8471" width="6.7109375" style="2" customWidth="1"/>
    <col min="8472" max="8472" width="7.28515625" style="2" customWidth="1"/>
    <col min="8473" max="8473" width="6.42578125" style="2" customWidth="1"/>
    <col min="8474" max="8474" width="6.7109375" style="2" customWidth="1"/>
    <col min="8475" max="8475" width="7.28515625" style="2" bestFit="1" customWidth="1"/>
    <col min="8476" max="8476" width="8.140625" style="2" customWidth="1"/>
    <col min="8477" max="8477" width="7.5703125" style="2" customWidth="1"/>
    <col min="8478" max="8478" width="8" style="2" customWidth="1"/>
    <col min="8479" max="8479" width="8.42578125" style="2" customWidth="1"/>
    <col min="8480" max="8480" width="9" style="2" customWidth="1"/>
    <col min="8481" max="8481" width="7.140625" style="2" customWidth="1"/>
    <col min="8482" max="8482" width="7.7109375" style="2" customWidth="1"/>
    <col min="8483" max="8483" width="8" style="2" customWidth="1"/>
    <col min="8484" max="8485" width="7.5703125" style="2" bestFit="1" customWidth="1"/>
    <col min="8486" max="8486" width="8.7109375" style="2" customWidth="1"/>
    <col min="8487" max="8487" width="7.5703125" style="2" bestFit="1" customWidth="1"/>
    <col min="8488" max="8704" width="6.7109375" style="2"/>
    <col min="8705" max="8705" width="3.7109375" style="2" customWidth="1"/>
    <col min="8706" max="8706" width="5" style="2" customWidth="1"/>
    <col min="8707" max="8709" width="4.7109375" style="2" customWidth="1"/>
    <col min="8710" max="8710" width="25.7109375" style="2" customWidth="1"/>
    <col min="8711" max="8711" width="29.7109375" style="2" customWidth="1"/>
    <col min="8712" max="8712" width="40.42578125" style="2" customWidth="1"/>
    <col min="8713" max="8713" width="13.7109375" style="2" customWidth="1"/>
    <col min="8714" max="8714" width="6.140625" style="2" customWidth="1"/>
    <col min="8715" max="8715" width="6.28515625" style="2" customWidth="1"/>
    <col min="8716" max="8716" width="10.7109375" style="2" customWidth="1"/>
    <col min="8717" max="8717" width="11.42578125" style="2" customWidth="1"/>
    <col min="8718" max="8718" width="21.42578125" style="2" customWidth="1"/>
    <col min="8719" max="8719" width="15.42578125" style="2" customWidth="1"/>
    <col min="8720" max="8721" width="7.7109375" style="2" bestFit="1" customWidth="1"/>
    <col min="8722" max="8724" width="6.7109375" style="2" customWidth="1"/>
    <col min="8725" max="8725" width="7.5703125" style="2" bestFit="1" customWidth="1"/>
    <col min="8726" max="8727" width="6.7109375" style="2" customWidth="1"/>
    <col min="8728" max="8728" width="7.28515625" style="2" customWidth="1"/>
    <col min="8729" max="8729" width="6.42578125" style="2" customWidth="1"/>
    <col min="8730" max="8730" width="6.7109375" style="2" customWidth="1"/>
    <col min="8731" max="8731" width="7.28515625" style="2" bestFit="1" customWidth="1"/>
    <col min="8732" max="8732" width="8.140625" style="2" customWidth="1"/>
    <col min="8733" max="8733" width="7.5703125" style="2" customWidth="1"/>
    <col min="8734" max="8734" width="8" style="2" customWidth="1"/>
    <col min="8735" max="8735" width="8.42578125" style="2" customWidth="1"/>
    <col min="8736" max="8736" width="9" style="2" customWidth="1"/>
    <col min="8737" max="8737" width="7.140625" style="2" customWidth="1"/>
    <col min="8738" max="8738" width="7.7109375" style="2" customWidth="1"/>
    <col min="8739" max="8739" width="8" style="2" customWidth="1"/>
    <col min="8740" max="8741" width="7.5703125" style="2" bestFit="1" customWidth="1"/>
    <col min="8742" max="8742" width="8.7109375" style="2" customWidth="1"/>
    <col min="8743" max="8743" width="7.5703125" style="2" bestFit="1" customWidth="1"/>
    <col min="8744" max="8960" width="6.7109375" style="2"/>
    <col min="8961" max="8961" width="3.7109375" style="2" customWidth="1"/>
    <col min="8962" max="8962" width="5" style="2" customWidth="1"/>
    <col min="8963" max="8965" width="4.7109375" style="2" customWidth="1"/>
    <col min="8966" max="8966" width="25.7109375" style="2" customWidth="1"/>
    <col min="8967" max="8967" width="29.7109375" style="2" customWidth="1"/>
    <col min="8968" max="8968" width="40.42578125" style="2" customWidth="1"/>
    <col min="8969" max="8969" width="13.7109375" style="2" customWidth="1"/>
    <col min="8970" max="8970" width="6.140625" style="2" customWidth="1"/>
    <col min="8971" max="8971" width="6.28515625" style="2" customWidth="1"/>
    <col min="8972" max="8972" width="10.7109375" style="2" customWidth="1"/>
    <col min="8973" max="8973" width="11.42578125" style="2" customWidth="1"/>
    <col min="8974" max="8974" width="21.42578125" style="2" customWidth="1"/>
    <col min="8975" max="8975" width="15.42578125" style="2" customWidth="1"/>
    <col min="8976" max="8977" width="7.7109375" style="2" bestFit="1" customWidth="1"/>
    <col min="8978" max="8980" width="6.7109375" style="2" customWidth="1"/>
    <col min="8981" max="8981" width="7.5703125" style="2" bestFit="1" customWidth="1"/>
    <col min="8982" max="8983" width="6.7109375" style="2" customWidth="1"/>
    <col min="8984" max="8984" width="7.28515625" style="2" customWidth="1"/>
    <col min="8985" max="8985" width="6.42578125" style="2" customWidth="1"/>
    <col min="8986" max="8986" width="6.7109375" style="2" customWidth="1"/>
    <col min="8987" max="8987" width="7.28515625" style="2" bestFit="1" customWidth="1"/>
    <col min="8988" max="8988" width="8.140625" style="2" customWidth="1"/>
    <col min="8989" max="8989" width="7.5703125" style="2" customWidth="1"/>
    <col min="8990" max="8990" width="8" style="2" customWidth="1"/>
    <col min="8991" max="8991" width="8.42578125" style="2" customWidth="1"/>
    <col min="8992" max="8992" width="9" style="2" customWidth="1"/>
    <col min="8993" max="8993" width="7.140625" style="2" customWidth="1"/>
    <col min="8994" max="8994" width="7.7109375" style="2" customWidth="1"/>
    <col min="8995" max="8995" width="8" style="2" customWidth="1"/>
    <col min="8996" max="8997" width="7.5703125" style="2" bestFit="1" customWidth="1"/>
    <col min="8998" max="8998" width="8.7109375" style="2" customWidth="1"/>
    <col min="8999" max="8999" width="7.5703125" style="2" bestFit="1" customWidth="1"/>
    <col min="9000" max="9216" width="6.7109375" style="2"/>
    <col min="9217" max="9217" width="3.7109375" style="2" customWidth="1"/>
    <col min="9218" max="9218" width="5" style="2" customWidth="1"/>
    <col min="9219" max="9221" width="4.7109375" style="2" customWidth="1"/>
    <col min="9222" max="9222" width="25.7109375" style="2" customWidth="1"/>
    <col min="9223" max="9223" width="29.7109375" style="2" customWidth="1"/>
    <col min="9224" max="9224" width="40.42578125" style="2" customWidth="1"/>
    <col min="9225" max="9225" width="13.7109375" style="2" customWidth="1"/>
    <col min="9226" max="9226" width="6.140625" style="2" customWidth="1"/>
    <col min="9227" max="9227" width="6.28515625" style="2" customWidth="1"/>
    <col min="9228" max="9228" width="10.7109375" style="2" customWidth="1"/>
    <col min="9229" max="9229" width="11.42578125" style="2" customWidth="1"/>
    <col min="9230" max="9230" width="21.42578125" style="2" customWidth="1"/>
    <col min="9231" max="9231" width="15.42578125" style="2" customWidth="1"/>
    <col min="9232" max="9233" width="7.7109375" style="2" bestFit="1" customWidth="1"/>
    <col min="9234" max="9236" width="6.7109375" style="2" customWidth="1"/>
    <col min="9237" max="9237" width="7.5703125" style="2" bestFit="1" customWidth="1"/>
    <col min="9238" max="9239" width="6.7109375" style="2" customWidth="1"/>
    <col min="9240" max="9240" width="7.28515625" style="2" customWidth="1"/>
    <col min="9241" max="9241" width="6.42578125" style="2" customWidth="1"/>
    <col min="9242" max="9242" width="6.7109375" style="2" customWidth="1"/>
    <col min="9243" max="9243" width="7.28515625" style="2" bestFit="1" customWidth="1"/>
    <col min="9244" max="9244" width="8.140625" style="2" customWidth="1"/>
    <col min="9245" max="9245" width="7.5703125" style="2" customWidth="1"/>
    <col min="9246" max="9246" width="8" style="2" customWidth="1"/>
    <col min="9247" max="9247" width="8.42578125" style="2" customWidth="1"/>
    <col min="9248" max="9248" width="9" style="2" customWidth="1"/>
    <col min="9249" max="9249" width="7.140625" style="2" customWidth="1"/>
    <col min="9250" max="9250" width="7.7109375" style="2" customWidth="1"/>
    <col min="9251" max="9251" width="8" style="2" customWidth="1"/>
    <col min="9252" max="9253" width="7.5703125" style="2" bestFit="1" customWidth="1"/>
    <col min="9254" max="9254" width="8.7109375" style="2" customWidth="1"/>
    <col min="9255" max="9255" width="7.5703125" style="2" bestFit="1" customWidth="1"/>
    <col min="9256" max="9472" width="6.7109375" style="2"/>
    <col min="9473" max="9473" width="3.7109375" style="2" customWidth="1"/>
    <col min="9474" max="9474" width="5" style="2" customWidth="1"/>
    <col min="9475" max="9477" width="4.7109375" style="2" customWidth="1"/>
    <col min="9478" max="9478" width="25.7109375" style="2" customWidth="1"/>
    <col min="9479" max="9479" width="29.7109375" style="2" customWidth="1"/>
    <col min="9480" max="9480" width="40.42578125" style="2" customWidth="1"/>
    <col min="9481" max="9481" width="13.7109375" style="2" customWidth="1"/>
    <col min="9482" max="9482" width="6.140625" style="2" customWidth="1"/>
    <col min="9483" max="9483" width="6.28515625" style="2" customWidth="1"/>
    <col min="9484" max="9484" width="10.7109375" style="2" customWidth="1"/>
    <col min="9485" max="9485" width="11.42578125" style="2" customWidth="1"/>
    <col min="9486" max="9486" width="21.42578125" style="2" customWidth="1"/>
    <col min="9487" max="9487" width="15.42578125" style="2" customWidth="1"/>
    <col min="9488" max="9489" width="7.7109375" style="2" bestFit="1" customWidth="1"/>
    <col min="9490" max="9492" width="6.7109375" style="2" customWidth="1"/>
    <col min="9493" max="9493" width="7.5703125" style="2" bestFit="1" customWidth="1"/>
    <col min="9494" max="9495" width="6.7109375" style="2" customWidth="1"/>
    <col min="9496" max="9496" width="7.28515625" style="2" customWidth="1"/>
    <col min="9497" max="9497" width="6.42578125" style="2" customWidth="1"/>
    <col min="9498" max="9498" width="6.7109375" style="2" customWidth="1"/>
    <col min="9499" max="9499" width="7.28515625" style="2" bestFit="1" customWidth="1"/>
    <col min="9500" max="9500" width="8.140625" style="2" customWidth="1"/>
    <col min="9501" max="9501" width="7.5703125" style="2" customWidth="1"/>
    <col min="9502" max="9502" width="8" style="2" customWidth="1"/>
    <col min="9503" max="9503" width="8.42578125" style="2" customWidth="1"/>
    <col min="9504" max="9504" width="9" style="2" customWidth="1"/>
    <col min="9505" max="9505" width="7.140625" style="2" customWidth="1"/>
    <col min="9506" max="9506" width="7.7109375" style="2" customWidth="1"/>
    <col min="9507" max="9507" width="8" style="2" customWidth="1"/>
    <col min="9508" max="9509" width="7.5703125" style="2" bestFit="1" customWidth="1"/>
    <col min="9510" max="9510" width="8.7109375" style="2" customWidth="1"/>
    <col min="9511" max="9511" width="7.5703125" style="2" bestFit="1" customWidth="1"/>
    <col min="9512" max="9728" width="6.7109375" style="2"/>
    <col min="9729" max="9729" width="3.7109375" style="2" customWidth="1"/>
    <col min="9730" max="9730" width="5" style="2" customWidth="1"/>
    <col min="9731" max="9733" width="4.7109375" style="2" customWidth="1"/>
    <col min="9734" max="9734" width="25.7109375" style="2" customWidth="1"/>
    <col min="9735" max="9735" width="29.7109375" style="2" customWidth="1"/>
    <col min="9736" max="9736" width="40.42578125" style="2" customWidth="1"/>
    <col min="9737" max="9737" width="13.7109375" style="2" customWidth="1"/>
    <col min="9738" max="9738" width="6.140625" style="2" customWidth="1"/>
    <col min="9739" max="9739" width="6.28515625" style="2" customWidth="1"/>
    <col min="9740" max="9740" width="10.7109375" style="2" customWidth="1"/>
    <col min="9741" max="9741" width="11.42578125" style="2" customWidth="1"/>
    <col min="9742" max="9742" width="21.42578125" style="2" customWidth="1"/>
    <col min="9743" max="9743" width="15.42578125" style="2" customWidth="1"/>
    <col min="9744" max="9745" width="7.7109375" style="2" bestFit="1" customWidth="1"/>
    <col min="9746" max="9748" width="6.7109375" style="2" customWidth="1"/>
    <col min="9749" max="9749" width="7.5703125" style="2" bestFit="1" customWidth="1"/>
    <col min="9750" max="9751" width="6.7109375" style="2" customWidth="1"/>
    <col min="9752" max="9752" width="7.28515625" style="2" customWidth="1"/>
    <col min="9753" max="9753" width="6.42578125" style="2" customWidth="1"/>
    <col min="9754" max="9754" width="6.7109375" style="2" customWidth="1"/>
    <col min="9755" max="9755" width="7.28515625" style="2" bestFit="1" customWidth="1"/>
    <col min="9756" max="9756" width="8.140625" style="2" customWidth="1"/>
    <col min="9757" max="9757" width="7.5703125" style="2" customWidth="1"/>
    <col min="9758" max="9758" width="8" style="2" customWidth="1"/>
    <col min="9759" max="9759" width="8.42578125" style="2" customWidth="1"/>
    <col min="9760" max="9760" width="9" style="2" customWidth="1"/>
    <col min="9761" max="9761" width="7.140625" style="2" customWidth="1"/>
    <col min="9762" max="9762" width="7.7109375" style="2" customWidth="1"/>
    <col min="9763" max="9763" width="8" style="2" customWidth="1"/>
    <col min="9764" max="9765" width="7.5703125" style="2" bestFit="1" customWidth="1"/>
    <col min="9766" max="9766" width="8.7109375" style="2" customWidth="1"/>
    <col min="9767" max="9767" width="7.5703125" style="2" bestFit="1" customWidth="1"/>
    <col min="9768" max="9984" width="6.7109375" style="2"/>
    <col min="9985" max="9985" width="3.7109375" style="2" customWidth="1"/>
    <col min="9986" max="9986" width="5" style="2" customWidth="1"/>
    <col min="9987" max="9989" width="4.7109375" style="2" customWidth="1"/>
    <col min="9990" max="9990" width="25.7109375" style="2" customWidth="1"/>
    <col min="9991" max="9991" width="29.7109375" style="2" customWidth="1"/>
    <col min="9992" max="9992" width="40.42578125" style="2" customWidth="1"/>
    <col min="9993" max="9993" width="13.7109375" style="2" customWidth="1"/>
    <col min="9994" max="9994" width="6.140625" style="2" customWidth="1"/>
    <col min="9995" max="9995" width="6.28515625" style="2" customWidth="1"/>
    <col min="9996" max="9996" width="10.7109375" style="2" customWidth="1"/>
    <col min="9997" max="9997" width="11.42578125" style="2" customWidth="1"/>
    <col min="9998" max="9998" width="21.42578125" style="2" customWidth="1"/>
    <col min="9999" max="9999" width="15.42578125" style="2" customWidth="1"/>
    <col min="10000" max="10001" width="7.7109375" style="2" bestFit="1" customWidth="1"/>
    <col min="10002" max="10004" width="6.7109375" style="2" customWidth="1"/>
    <col min="10005" max="10005" width="7.5703125" style="2" bestFit="1" customWidth="1"/>
    <col min="10006" max="10007" width="6.7109375" style="2" customWidth="1"/>
    <col min="10008" max="10008" width="7.28515625" style="2" customWidth="1"/>
    <col min="10009" max="10009" width="6.42578125" style="2" customWidth="1"/>
    <col min="10010" max="10010" width="6.7109375" style="2" customWidth="1"/>
    <col min="10011" max="10011" width="7.28515625" style="2" bestFit="1" customWidth="1"/>
    <col min="10012" max="10012" width="8.140625" style="2" customWidth="1"/>
    <col min="10013" max="10013" width="7.5703125" style="2" customWidth="1"/>
    <col min="10014" max="10014" width="8" style="2" customWidth="1"/>
    <col min="10015" max="10015" width="8.42578125" style="2" customWidth="1"/>
    <col min="10016" max="10016" width="9" style="2" customWidth="1"/>
    <col min="10017" max="10017" width="7.140625" style="2" customWidth="1"/>
    <col min="10018" max="10018" width="7.7109375" style="2" customWidth="1"/>
    <col min="10019" max="10019" width="8" style="2" customWidth="1"/>
    <col min="10020" max="10021" width="7.5703125" style="2" bestFit="1" customWidth="1"/>
    <col min="10022" max="10022" width="8.7109375" style="2" customWidth="1"/>
    <col min="10023" max="10023" width="7.5703125" style="2" bestFit="1" customWidth="1"/>
    <col min="10024" max="10240" width="6.7109375" style="2"/>
    <col min="10241" max="10241" width="3.7109375" style="2" customWidth="1"/>
    <col min="10242" max="10242" width="5" style="2" customWidth="1"/>
    <col min="10243" max="10245" width="4.7109375" style="2" customWidth="1"/>
    <col min="10246" max="10246" width="25.7109375" style="2" customWidth="1"/>
    <col min="10247" max="10247" width="29.7109375" style="2" customWidth="1"/>
    <col min="10248" max="10248" width="40.42578125" style="2" customWidth="1"/>
    <col min="10249" max="10249" width="13.7109375" style="2" customWidth="1"/>
    <col min="10250" max="10250" width="6.140625" style="2" customWidth="1"/>
    <col min="10251" max="10251" width="6.28515625" style="2" customWidth="1"/>
    <col min="10252" max="10252" width="10.7109375" style="2" customWidth="1"/>
    <col min="10253" max="10253" width="11.42578125" style="2" customWidth="1"/>
    <col min="10254" max="10254" width="21.42578125" style="2" customWidth="1"/>
    <col min="10255" max="10255" width="15.42578125" style="2" customWidth="1"/>
    <col min="10256" max="10257" width="7.7109375" style="2" bestFit="1" customWidth="1"/>
    <col min="10258" max="10260" width="6.7109375" style="2" customWidth="1"/>
    <col min="10261" max="10261" width="7.5703125" style="2" bestFit="1" customWidth="1"/>
    <col min="10262" max="10263" width="6.7109375" style="2" customWidth="1"/>
    <col min="10264" max="10264" width="7.28515625" style="2" customWidth="1"/>
    <col min="10265" max="10265" width="6.42578125" style="2" customWidth="1"/>
    <col min="10266" max="10266" width="6.7109375" style="2" customWidth="1"/>
    <col min="10267" max="10267" width="7.28515625" style="2" bestFit="1" customWidth="1"/>
    <col min="10268" max="10268" width="8.140625" style="2" customWidth="1"/>
    <col min="10269" max="10269" width="7.5703125" style="2" customWidth="1"/>
    <col min="10270" max="10270" width="8" style="2" customWidth="1"/>
    <col min="10271" max="10271" width="8.42578125" style="2" customWidth="1"/>
    <col min="10272" max="10272" width="9" style="2" customWidth="1"/>
    <col min="10273" max="10273" width="7.140625" style="2" customWidth="1"/>
    <col min="10274" max="10274" width="7.7109375" style="2" customWidth="1"/>
    <col min="10275" max="10275" width="8" style="2" customWidth="1"/>
    <col min="10276" max="10277" width="7.5703125" style="2" bestFit="1" customWidth="1"/>
    <col min="10278" max="10278" width="8.7109375" style="2" customWidth="1"/>
    <col min="10279" max="10279" width="7.5703125" style="2" bestFit="1" customWidth="1"/>
    <col min="10280" max="10496" width="6.7109375" style="2"/>
    <col min="10497" max="10497" width="3.7109375" style="2" customWidth="1"/>
    <col min="10498" max="10498" width="5" style="2" customWidth="1"/>
    <col min="10499" max="10501" width="4.7109375" style="2" customWidth="1"/>
    <col min="10502" max="10502" width="25.7109375" style="2" customWidth="1"/>
    <col min="10503" max="10503" width="29.7109375" style="2" customWidth="1"/>
    <col min="10504" max="10504" width="40.42578125" style="2" customWidth="1"/>
    <col min="10505" max="10505" width="13.7109375" style="2" customWidth="1"/>
    <col min="10506" max="10506" width="6.140625" style="2" customWidth="1"/>
    <col min="10507" max="10507" width="6.28515625" style="2" customWidth="1"/>
    <col min="10508" max="10508" width="10.7109375" style="2" customWidth="1"/>
    <col min="10509" max="10509" width="11.42578125" style="2" customWidth="1"/>
    <col min="10510" max="10510" width="21.42578125" style="2" customWidth="1"/>
    <col min="10511" max="10511" width="15.42578125" style="2" customWidth="1"/>
    <col min="10512" max="10513" width="7.7109375" style="2" bestFit="1" customWidth="1"/>
    <col min="10514" max="10516" width="6.7109375" style="2" customWidth="1"/>
    <col min="10517" max="10517" width="7.5703125" style="2" bestFit="1" customWidth="1"/>
    <col min="10518" max="10519" width="6.7109375" style="2" customWidth="1"/>
    <col min="10520" max="10520" width="7.28515625" style="2" customWidth="1"/>
    <col min="10521" max="10521" width="6.42578125" style="2" customWidth="1"/>
    <col min="10522" max="10522" width="6.7109375" style="2" customWidth="1"/>
    <col min="10523" max="10523" width="7.28515625" style="2" bestFit="1" customWidth="1"/>
    <col min="10524" max="10524" width="8.140625" style="2" customWidth="1"/>
    <col min="10525" max="10525" width="7.5703125" style="2" customWidth="1"/>
    <col min="10526" max="10526" width="8" style="2" customWidth="1"/>
    <col min="10527" max="10527" width="8.42578125" style="2" customWidth="1"/>
    <col min="10528" max="10528" width="9" style="2" customWidth="1"/>
    <col min="10529" max="10529" width="7.140625" style="2" customWidth="1"/>
    <col min="10530" max="10530" width="7.7109375" style="2" customWidth="1"/>
    <col min="10531" max="10531" width="8" style="2" customWidth="1"/>
    <col min="10532" max="10533" width="7.5703125" style="2" bestFit="1" customWidth="1"/>
    <col min="10534" max="10534" width="8.7109375" style="2" customWidth="1"/>
    <col min="10535" max="10535" width="7.5703125" style="2" bestFit="1" customWidth="1"/>
    <col min="10536" max="10752" width="6.7109375" style="2"/>
    <col min="10753" max="10753" width="3.7109375" style="2" customWidth="1"/>
    <col min="10754" max="10754" width="5" style="2" customWidth="1"/>
    <col min="10755" max="10757" width="4.7109375" style="2" customWidth="1"/>
    <col min="10758" max="10758" width="25.7109375" style="2" customWidth="1"/>
    <col min="10759" max="10759" width="29.7109375" style="2" customWidth="1"/>
    <col min="10760" max="10760" width="40.42578125" style="2" customWidth="1"/>
    <col min="10761" max="10761" width="13.7109375" style="2" customWidth="1"/>
    <col min="10762" max="10762" width="6.140625" style="2" customWidth="1"/>
    <col min="10763" max="10763" width="6.28515625" style="2" customWidth="1"/>
    <col min="10764" max="10764" width="10.7109375" style="2" customWidth="1"/>
    <col min="10765" max="10765" width="11.42578125" style="2" customWidth="1"/>
    <col min="10766" max="10766" width="21.42578125" style="2" customWidth="1"/>
    <col min="10767" max="10767" width="15.42578125" style="2" customWidth="1"/>
    <col min="10768" max="10769" width="7.7109375" style="2" bestFit="1" customWidth="1"/>
    <col min="10770" max="10772" width="6.7109375" style="2" customWidth="1"/>
    <col min="10773" max="10773" width="7.5703125" style="2" bestFit="1" customWidth="1"/>
    <col min="10774" max="10775" width="6.7109375" style="2" customWidth="1"/>
    <col min="10776" max="10776" width="7.28515625" style="2" customWidth="1"/>
    <col min="10777" max="10777" width="6.42578125" style="2" customWidth="1"/>
    <col min="10778" max="10778" width="6.7109375" style="2" customWidth="1"/>
    <col min="10779" max="10779" width="7.28515625" style="2" bestFit="1" customWidth="1"/>
    <col min="10780" max="10780" width="8.140625" style="2" customWidth="1"/>
    <col min="10781" max="10781" width="7.5703125" style="2" customWidth="1"/>
    <col min="10782" max="10782" width="8" style="2" customWidth="1"/>
    <col min="10783" max="10783" width="8.42578125" style="2" customWidth="1"/>
    <col min="10784" max="10784" width="9" style="2" customWidth="1"/>
    <col min="10785" max="10785" width="7.140625" style="2" customWidth="1"/>
    <col min="10786" max="10786" width="7.7109375" style="2" customWidth="1"/>
    <col min="10787" max="10787" width="8" style="2" customWidth="1"/>
    <col min="10788" max="10789" width="7.5703125" style="2" bestFit="1" customWidth="1"/>
    <col min="10790" max="10790" width="8.7109375" style="2" customWidth="1"/>
    <col min="10791" max="10791" width="7.5703125" style="2" bestFit="1" customWidth="1"/>
    <col min="10792" max="11008" width="6.7109375" style="2"/>
    <col min="11009" max="11009" width="3.7109375" style="2" customWidth="1"/>
    <col min="11010" max="11010" width="5" style="2" customWidth="1"/>
    <col min="11011" max="11013" width="4.7109375" style="2" customWidth="1"/>
    <col min="11014" max="11014" width="25.7109375" style="2" customWidth="1"/>
    <col min="11015" max="11015" width="29.7109375" style="2" customWidth="1"/>
    <col min="11016" max="11016" width="40.42578125" style="2" customWidth="1"/>
    <col min="11017" max="11017" width="13.7109375" style="2" customWidth="1"/>
    <col min="11018" max="11018" width="6.140625" style="2" customWidth="1"/>
    <col min="11019" max="11019" width="6.28515625" style="2" customWidth="1"/>
    <col min="11020" max="11020" width="10.7109375" style="2" customWidth="1"/>
    <col min="11021" max="11021" width="11.42578125" style="2" customWidth="1"/>
    <col min="11022" max="11022" width="21.42578125" style="2" customWidth="1"/>
    <col min="11023" max="11023" width="15.42578125" style="2" customWidth="1"/>
    <col min="11024" max="11025" width="7.7109375" style="2" bestFit="1" customWidth="1"/>
    <col min="11026" max="11028" width="6.7109375" style="2" customWidth="1"/>
    <col min="11029" max="11029" width="7.5703125" style="2" bestFit="1" customWidth="1"/>
    <col min="11030" max="11031" width="6.7109375" style="2" customWidth="1"/>
    <col min="11032" max="11032" width="7.28515625" style="2" customWidth="1"/>
    <col min="11033" max="11033" width="6.42578125" style="2" customWidth="1"/>
    <col min="11034" max="11034" width="6.7109375" style="2" customWidth="1"/>
    <col min="11035" max="11035" width="7.28515625" style="2" bestFit="1" customWidth="1"/>
    <col min="11036" max="11036" width="8.140625" style="2" customWidth="1"/>
    <col min="11037" max="11037" width="7.5703125" style="2" customWidth="1"/>
    <col min="11038" max="11038" width="8" style="2" customWidth="1"/>
    <col min="11039" max="11039" width="8.42578125" style="2" customWidth="1"/>
    <col min="11040" max="11040" width="9" style="2" customWidth="1"/>
    <col min="11041" max="11041" width="7.140625" style="2" customWidth="1"/>
    <col min="11042" max="11042" width="7.7109375" style="2" customWidth="1"/>
    <col min="11043" max="11043" width="8" style="2" customWidth="1"/>
    <col min="11044" max="11045" width="7.5703125" style="2" bestFit="1" customWidth="1"/>
    <col min="11046" max="11046" width="8.7109375" style="2" customWidth="1"/>
    <col min="11047" max="11047" width="7.5703125" style="2" bestFit="1" customWidth="1"/>
    <col min="11048" max="11264" width="6.7109375" style="2"/>
    <col min="11265" max="11265" width="3.7109375" style="2" customWidth="1"/>
    <col min="11266" max="11266" width="5" style="2" customWidth="1"/>
    <col min="11267" max="11269" width="4.7109375" style="2" customWidth="1"/>
    <col min="11270" max="11270" width="25.7109375" style="2" customWidth="1"/>
    <col min="11271" max="11271" width="29.7109375" style="2" customWidth="1"/>
    <col min="11272" max="11272" width="40.42578125" style="2" customWidth="1"/>
    <col min="11273" max="11273" width="13.7109375" style="2" customWidth="1"/>
    <col min="11274" max="11274" width="6.140625" style="2" customWidth="1"/>
    <col min="11275" max="11275" width="6.28515625" style="2" customWidth="1"/>
    <col min="11276" max="11276" width="10.7109375" style="2" customWidth="1"/>
    <col min="11277" max="11277" width="11.42578125" style="2" customWidth="1"/>
    <col min="11278" max="11278" width="21.42578125" style="2" customWidth="1"/>
    <col min="11279" max="11279" width="15.42578125" style="2" customWidth="1"/>
    <col min="11280" max="11281" width="7.7109375" style="2" bestFit="1" customWidth="1"/>
    <col min="11282" max="11284" width="6.7109375" style="2" customWidth="1"/>
    <col min="11285" max="11285" width="7.5703125" style="2" bestFit="1" customWidth="1"/>
    <col min="11286" max="11287" width="6.7109375" style="2" customWidth="1"/>
    <col min="11288" max="11288" width="7.28515625" style="2" customWidth="1"/>
    <col min="11289" max="11289" width="6.42578125" style="2" customWidth="1"/>
    <col min="11290" max="11290" width="6.7109375" style="2" customWidth="1"/>
    <col min="11291" max="11291" width="7.28515625" style="2" bestFit="1" customWidth="1"/>
    <col min="11292" max="11292" width="8.140625" style="2" customWidth="1"/>
    <col min="11293" max="11293" width="7.5703125" style="2" customWidth="1"/>
    <col min="11294" max="11294" width="8" style="2" customWidth="1"/>
    <col min="11295" max="11295" width="8.42578125" style="2" customWidth="1"/>
    <col min="11296" max="11296" width="9" style="2" customWidth="1"/>
    <col min="11297" max="11297" width="7.140625" style="2" customWidth="1"/>
    <col min="11298" max="11298" width="7.7109375" style="2" customWidth="1"/>
    <col min="11299" max="11299" width="8" style="2" customWidth="1"/>
    <col min="11300" max="11301" width="7.5703125" style="2" bestFit="1" customWidth="1"/>
    <col min="11302" max="11302" width="8.7109375" style="2" customWidth="1"/>
    <col min="11303" max="11303" width="7.5703125" style="2" bestFit="1" customWidth="1"/>
    <col min="11304" max="11520" width="6.7109375" style="2"/>
    <col min="11521" max="11521" width="3.7109375" style="2" customWidth="1"/>
    <col min="11522" max="11522" width="5" style="2" customWidth="1"/>
    <col min="11523" max="11525" width="4.7109375" style="2" customWidth="1"/>
    <col min="11526" max="11526" width="25.7109375" style="2" customWidth="1"/>
    <col min="11527" max="11527" width="29.7109375" style="2" customWidth="1"/>
    <col min="11528" max="11528" width="40.42578125" style="2" customWidth="1"/>
    <col min="11529" max="11529" width="13.7109375" style="2" customWidth="1"/>
    <col min="11530" max="11530" width="6.140625" style="2" customWidth="1"/>
    <col min="11531" max="11531" width="6.28515625" style="2" customWidth="1"/>
    <col min="11532" max="11532" width="10.7109375" style="2" customWidth="1"/>
    <col min="11533" max="11533" width="11.42578125" style="2" customWidth="1"/>
    <col min="11534" max="11534" width="21.42578125" style="2" customWidth="1"/>
    <col min="11535" max="11535" width="15.42578125" style="2" customWidth="1"/>
    <col min="11536" max="11537" width="7.7109375" style="2" bestFit="1" customWidth="1"/>
    <col min="11538" max="11540" width="6.7109375" style="2" customWidth="1"/>
    <col min="11541" max="11541" width="7.5703125" style="2" bestFit="1" customWidth="1"/>
    <col min="11542" max="11543" width="6.7109375" style="2" customWidth="1"/>
    <col min="11544" max="11544" width="7.28515625" style="2" customWidth="1"/>
    <col min="11545" max="11545" width="6.42578125" style="2" customWidth="1"/>
    <col min="11546" max="11546" width="6.7109375" style="2" customWidth="1"/>
    <col min="11547" max="11547" width="7.28515625" style="2" bestFit="1" customWidth="1"/>
    <col min="11548" max="11548" width="8.140625" style="2" customWidth="1"/>
    <col min="11549" max="11549" width="7.5703125" style="2" customWidth="1"/>
    <col min="11550" max="11550" width="8" style="2" customWidth="1"/>
    <col min="11551" max="11551" width="8.42578125" style="2" customWidth="1"/>
    <col min="11552" max="11552" width="9" style="2" customWidth="1"/>
    <col min="11553" max="11553" width="7.140625" style="2" customWidth="1"/>
    <col min="11554" max="11554" width="7.7109375" style="2" customWidth="1"/>
    <col min="11555" max="11555" width="8" style="2" customWidth="1"/>
    <col min="11556" max="11557" width="7.5703125" style="2" bestFit="1" customWidth="1"/>
    <col min="11558" max="11558" width="8.7109375" style="2" customWidth="1"/>
    <col min="11559" max="11559" width="7.5703125" style="2" bestFit="1" customWidth="1"/>
    <col min="11560" max="11776" width="6.7109375" style="2"/>
    <col min="11777" max="11777" width="3.7109375" style="2" customWidth="1"/>
    <col min="11778" max="11778" width="5" style="2" customWidth="1"/>
    <col min="11779" max="11781" width="4.7109375" style="2" customWidth="1"/>
    <col min="11782" max="11782" width="25.7109375" style="2" customWidth="1"/>
    <col min="11783" max="11783" width="29.7109375" style="2" customWidth="1"/>
    <col min="11784" max="11784" width="40.42578125" style="2" customWidth="1"/>
    <col min="11785" max="11785" width="13.7109375" style="2" customWidth="1"/>
    <col min="11786" max="11786" width="6.140625" style="2" customWidth="1"/>
    <col min="11787" max="11787" width="6.28515625" style="2" customWidth="1"/>
    <col min="11788" max="11788" width="10.7109375" style="2" customWidth="1"/>
    <col min="11789" max="11789" width="11.42578125" style="2" customWidth="1"/>
    <col min="11790" max="11790" width="21.42578125" style="2" customWidth="1"/>
    <col min="11791" max="11791" width="15.42578125" style="2" customWidth="1"/>
    <col min="11792" max="11793" width="7.7109375" style="2" bestFit="1" customWidth="1"/>
    <col min="11794" max="11796" width="6.7109375" style="2" customWidth="1"/>
    <col min="11797" max="11797" width="7.5703125" style="2" bestFit="1" customWidth="1"/>
    <col min="11798" max="11799" width="6.7109375" style="2" customWidth="1"/>
    <col min="11800" max="11800" width="7.28515625" style="2" customWidth="1"/>
    <col min="11801" max="11801" width="6.42578125" style="2" customWidth="1"/>
    <col min="11802" max="11802" width="6.7109375" style="2" customWidth="1"/>
    <col min="11803" max="11803" width="7.28515625" style="2" bestFit="1" customWidth="1"/>
    <col min="11804" max="11804" width="8.140625" style="2" customWidth="1"/>
    <col min="11805" max="11805" width="7.5703125" style="2" customWidth="1"/>
    <col min="11806" max="11806" width="8" style="2" customWidth="1"/>
    <col min="11807" max="11807" width="8.42578125" style="2" customWidth="1"/>
    <col min="11808" max="11808" width="9" style="2" customWidth="1"/>
    <col min="11809" max="11809" width="7.140625" style="2" customWidth="1"/>
    <col min="11810" max="11810" width="7.7109375" style="2" customWidth="1"/>
    <col min="11811" max="11811" width="8" style="2" customWidth="1"/>
    <col min="11812" max="11813" width="7.5703125" style="2" bestFit="1" customWidth="1"/>
    <col min="11814" max="11814" width="8.7109375" style="2" customWidth="1"/>
    <col min="11815" max="11815" width="7.5703125" style="2" bestFit="1" customWidth="1"/>
    <col min="11816" max="12032" width="6.7109375" style="2"/>
    <col min="12033" max="12033" width="3.7109375" style="2" customWidth="1"/>
    <col min="12034" max="12034" width="5" style="2" customWidth="1"/>
    <col min="12035" max="12037" width="4.7109375" style="2" customWidth="1"/>
    <col min="12038" max="12038" width="25.7109375" style="2" customWidth="1"/>
    <col min="12039" max="12039" width="29.7109375" style="2" customWidth="1"/>
    <col min="12040" max="12040" width="40.42578125" style="2" customWidth="1"/>
    <col min="12041" max="12041" width="13.7109375" style="2" customWidth="1"/>
    <col min="12042" max="12042" width="6.140625" style="2" customWidth="1"/>
    <col min="12043" max="12043" width="6.28515625" style="2" customWidth="1"/>
    <col min="12044" max="12044" width="10.7109375" style="2" customWidth="1"/>
    <col min="12045" max="12045" width="11.42578125" style="2" customWidth="1"/>
    <col min="12046" max="12046" width="21.42578125" style="2" customWidth="1"/>
    <col min="12047" max="12047" width="15.42578125" style="2" customWidth="1"/>
    <col min="12048" max="12049" width="7.7109375" style="2" bestFit="1" customWidth="1"/>
    <col min="12050" max="12052" width="6.7109375" style="2" customWidth="1"/>
    <col min="12053" max="12053" width="7.5703125" style="2" bestFit="1" customWidth="1"/>
    <col min="12054" max="12055" width="6.7109375" style="2" customWidth="1"/>
    <col min="12056" max="12056" width="7.28515625" style="2" customWidth="1"/>
    <col min="12057" max="12057" width="6.42578125" style="2" customWidth="1"/>
    <col min="12058" max="12058" width="6.7109375" style="2" customWidth="1"/>
    <col min="12059" max="12059" width="7.28515625" style="2" bestFit="1" customWidth="1"/>
    <col min="12060" max="12060" width="8.140625" style="2" customWidth="1"/>
    <col min="12061" max="12061" width="7.5703125" style="2" customWidth="1"/>
    <col min="12062" max="12062" width="8" style="2" customWidth="1"/>
    <col min="12063" max="12063" width="8.42578125" style="2" customWidth="1"/>
    <col min="12064" max="12064" width="9" style="2" customWidth="1"/>
    <col min="12065" max="12065" width="7.140625" style="2" customWidth="1"/>
    <col min="12066" max="12066" width="7.7109375" style="2" customWidth="1"/>
    <col min="12067" max="12067" width="8" style="2" customWidth="1"/>
    <col min="12068" max="12069" width="7.5703125" style="2" bestFit="1" customWidth="1"/>
    <col min="12070" max="12070" width="8.7109375" style="2" customWidth="1"/>
    <col min="12071" max="12071" width="7.5703125" style="2" bestFit="1" customWidth="1"/>
    <col min="12072" max="12288" width="6.7109375" style="2"/>
    <col min="12289" max="12289" width="3.7109375" style="2" customWidth="1"/>
    <col min="12290" max="12290" width="5" style="2" customWidth="1"/>
    <col min="12291" max="12293" width="4.7109375" style="2" customWidth="1"/>
    <col min="12294" max="12294" width="25.7109375" style="2" customWidth="1"/>
    <col min="12295" max="12295" width="29.7109375" style="2" customWidth="1"/>
    <col min="12296" max="12296" width="40.42578125" style="2" customWidth="1"/>
    <col min="12297" max="12297" width="13.7109375" style="2" customWidth="1"/>
    <col min="12298" max="12298" width="6.140625" style="2" customWidth="1"/>
    <col min="12299" max="12299" width="6.28515625" style="2" customWidth="1"/>
    <col min="12300" max="12300" width="10.7109375" style="2" customWidth="1"/>
    <col min="12301" max="12301" width="11.42578125" style="2" customWidth="1"/>
    <col min="12302" max="12302" width="21.42578125" style="2" customWidth="1"/>
    <col min="12303" max="12303" width="15.42578125" style="2" customWidth="1"/>
    <col min="12304" max="12305" width="7.7109375" style="2" bestFit="1" customWidth="1"/>
    <col min="12306" max="12308" width="6.7109375" style="2" customWidth="1"/>
    <col min="12309" max="12309" width="7.5703125" style="2" bestFit="1" customWidth="1"/>
    <col min="12310" max="12311" width="6.7109375" style="2" customWidth="1"/>
    <col min="12312" max="12312" width="7.28515625" style="2" customWidth="1"/>
    <col min="12313" max="12313" width="6.42578125" style="2" customWidth="1"/>
    <col min="12314" max="12314" width="6.7109375" style="2" customWidth="1"/>
    <col min="12315" max="12315" width="7.28515625" style="2" bestFit="1" customWidth="1"/>
    <col min="12316" max="12316" width="8.140625" style="2" customWidth="1"/>
    <col min="12317" max="12317" width="7.5703125" style="2" customWidth="1"/>
    <col min="12318" max="12318" width="8" style="2" customWidth="1"/>
    <col min="12319" max="12319" width="8.42578125" style="2" customWidth="1"/>
    <col min="12320" max="12320" width="9" style="2" customWidth="1"/>
    <col min="12321" max="12321" width="7.140625" style="2" customWidth="1"/>
    <col min="12322" max="12322" width="7.7109375" style="2" customWidth="1"/>
    <col min="12323" max="12323" width="8" style="2" customWidth="1"/>
    <col min="12324" max="12325" width="7.5703125" style="2" bestFit="1" customWidth="1"/>
    <col min="12326" max="12326" width="8.7109375" style="2" customWidth="1"/>
    <col min="12327" max="12327" width="7.5703125" style="2" bestFit="1" customWidth="1"/>
    <col min="12328" max="12544" width="6.7109375" style="2"/>
    <col min="12545" max="12545" width="3.7109375" style="2" customWidth="1"/>
    <col min="12546" max="12546" width="5" style="2" customWidth="1"/>
    <col min="12547" max="12549" width="4.7109375" style="2" customWidth="1"/>
    <col min="12550" max="12550" width="25.7109375" style="2" customWidth="1"/>
    <col min="12551" max="12551" width="29.7109375" style="2" customWidth="1"/>
    <col min="12552" max="12552" width="40.42578125" style="2" customWidth="1"/>
    <col min="12553" max="12553" width="13.7109375" style="2" customWidth="1"/>
    <col min="12554" max="12554" width="6.140625" style="2" customWidth="1"/>
    <col min="12555" max="12555" width="6.28515625" style="2" customWidth="1"/>
    <col min="12556" max="12556" width="10.7109375" style="2" customWidth="1"/>
    <col min="12557" max="12557" width="11.42578125" style="2" customWidth="1"/>
    <col min="12558" max="12558" width="21.42578125" style="2" customWidth="1"/>
    <col min="12559" max="12559" width="15.42578125" style="2" customWidth="1"/>
    <col min="12560" max="12561" width="7.7109375" style="2" bestFit="1" customWidth="1"/>
    <col min="12562" max="12564" width="6.7109375" style="2" customWidth="1"/>
    <col min="12565" max="12565" width="7.5703125" style="2" bestFit="1" customWidth="1"/>
    <col min="12566" max="12567" width="6.7109375" style="2" customWidth="1"/>
    <col min="12568" max="12568" width="7.28515625" style="2" customWidth="1"/>
    <col min="12569" max="12569" width="6.42578125" style="2" customWidth="1"/>
    <col min="12570" max="12570" width="6.7109375" style="2" customWidth="1"/>
    <col min="12571" max="12571" width="7.28515625" style="2" bestFit="1" customWidth="1"/>
    <col min="12572" max="12572" width="8.140625" style="2" customWidth="1"/>
    <col min="12573" max="12573" width="7.5703125" style="2" customWidth="1"/>
    <col min="12574" max="12574" width="8" style="2" customWidth="1"/>
    <col min="12575" max="12575" width="8.42578125" style="2" customWidth="1"/>
    <col min="12576" max="12576" width="9" style="2" customWidth="1"/>
    <col min="12577" max="12577" width="7.140625" style="2" customWidth="1"/>
    <col min="12578" max="12578" width="7.7109375" style="2" customWidth="1"/>
    <col min="12579" max="12579" width="8" style="2" customWidth="1"/>
    <col min="12580" max="12581" width="7.5703125" style="2" bestFit="1" customWidth="1"/>
    <col min="12582" max="12582" width="8.7109375" style="2" customWidth="1"/>
    <col min="12583" max="12583" width="7.5703125" style="2" bestFit="1" customWidth="1"/>
    <col min="12584" max="12800" width="6.7109375" style="2"/>
    <col min="12801" max="12801" width="3.7109375" style="2" customWidth="1"/>
    <col min="12802" max="12802" width="5" style="2" customWidth="1"/>
    <col min="12803" max="12805" width="4.7109375" style="2" customWidth="1"/>
    <col min="12806" max="12806" width="25.7109375" style="2" customWidth="1"/>
    <col min="12807" max="12807" width="29.7109375" style="2" customWidth="1"/>
    <col min="12808" max="12808" width="40.42578125" style="2" customWidth="1"/>
    <col min="12809" max="12809" width="13.7109375" style="2" customWidth="1"/>
    <col min="12810" max="12810" width="6.140625" style="2" customWidth="1"/>
    <col min="12811" max="12811" width="6.28515625" style="2" customWidth="1"/>
    <col min="12812" max="12812" width="10.7109375" style="2" customWidth="1"/>
    <col min="12813" max="12813" width="11.42578125" style="2" customWidth="1"/>
    <col min="12814" max="12814" width="21.42578125" style="2" customWidth="1"/>
    <col min="12815" max="12815" width="15.42578125" style="2" customWidth="1"/>
    <col min="12816" max="12817" width="7.7109375" style="2" bestFit="1" customWidth="1"/>
    <col min="12818" max="12820" width="6.7109375" style="2" customWidth="1"/>
    <col min="12821" max="12821" width="7.5703125" style="2" bestFit="1" customWidth="1"/>
    <col min="12822" max="12823" width="6.7109375" style="2" customWidth="1"/>
    <col min="12824" max="12824" width="7.28515625" style="2" customWidth="1"/>
    <col min="12825" max="12825" width="6.42578125" style="2" customWidth="1"/>
    <col min="12826" max="12826" width="6.7109375" style="2" customWidth="1"/>
    <col min="12827" max="12827" width="7.28515625" style="2" bestFit="1" customWidth="1"/>
    <col min="12828" max="12828" width="8.140625" style="2" customWidth="1"/>
    <col min="12829" max="12829" width="7.5703125" style="2" customWidth="1"/>
    <col min="12830" max="12830" width="8" style="2" customWidth="1"/>
    <col min="12831" max="12831" width="8.42578125" style="2" customWidth="1"/>
    <col min="12832" max="12832" width="9" style="2" customWidth="1"/>
    <col min="12833" max="12833" width="7.140625" style="2" customWidth="1"/>
    <col min="12834" max="12834" width="7.7109375" style="2" customWidth="1"/>
    <col min="12835" max="12835" width="8" style="2" customWidth="1"/>
    <col min="12836" max="12837" width="7.5703125" style="2" bestFit="1" customWidth="1"/>
    <col min="12838" max="12838" width="8.7109375" style="2" customWidth="1"/>
    <col min="12839" max="12839" width="7.5703125" style="2" bestFit="1" customWidth="1"/>
    <col min="12840" max="13056" width="6.7109375" style="2"/>
    <col min="13057" max="13057" width="3.7109375" style="2" customWidth="1"/>
    <col min="13058" max="13058" width="5" style="2" customWidth="1"/>
    <col min="13059" max="13061" width="4.7109375" style="2" customWidth="1"/>
    <col min="13062" max="13062" width="25.7109375" style="2" customWidth="1"/>
    <col min="13063" max="13063" width="29.7109375" style="2" customWidth="1"/>
    <col min="13064" max="13064" width="40.42578125" style="2" customWidth="1"/>
    <col min="13065" max="13065" width="13.7109375" style="2" customWidth="1"/>
    <col min="13066" max="13066" width="6.140625" style="2" customWidth="1"/>
    <col min="13067" max="13067" width="6.28515625" style="2" customWidth="1"/>
    <col min="13068" max="13068" width="10.7109375" style="2" customWidth="1"/>
    <col min="13069" max="13069" width="11.42578125" style="2" customWidth="1"/>
    <col min="13070" max="13070" width="21.42578125" style="2" customWidth="1"/>
    <col min="13071" max="13071" width="15.42578125" style="2" customWidth="1"/>
    <col min="13072" max="13073" width="7.7109375" style="2" bestFit="1" customWidth="1"/>
    <col min="13074" max="13076" width="6.7109375" style="2" customWidth="1"/>
    <col min="13077" max="13077" width="7.5703125" style="2" bestFit="1" customWidth="1"/>
    <col min="13078" max="13079" width="6.7109375" style="2" customWidth="1"/>
    <col min="13080" max="13080" width="7.28515625" style="2" customWidth="1"/>
    <col min="13081" max="13081" width="6.42578125" style="2" customWidth="1"/>
    <col min="13082" max="13082" width="6.7109375" style="2" customWidth="1"/>
    <col min="13083" max="13083" width="7.28515625" style="2" bestFit="1" customWidth="1"/>
    <col min="13084" max="13084" width="8.140625" style="2" customWidth="1"/>
    <col min="13085" max="13085" width="7.5703125" style="2" customWidth="1"/>
    <col min="13086" max="13086" width="8" style="2" customWidth="1"/>
    <col min="13087" max="13087" width="8.42578125" style="2" customWidth="1"/>
    <col min="13088" max="13088" width="9" style="2" customWidth="1"/>
    <col min="13089" max="13089" width="7.140625" style="2" customWidth="1"/>
    <col min="13090" max="13090" width="7.7109375" style="2" customWidth="1"/>
    <col min="13091" max="13091" width="8" style="2" customWidth="1"/>
    <col min="13092" max="13093" width="7.5703125" style="2" bestFit="1" customWidth="1"/>
    <col min="13094" max="13094" width="8.7109375" style="2" customWidth="1"/>
    <col min="13095" max="13095" width="7.5703125" style="2" bestFit="1" customWidth="1"/>
    <col min="13096" max="13312" width="6.7109375" style="2"/>
    <col min="13313" max="13313" width="3.7109375" style="2" customWidth="1"/>
    <col min="13314" max="13314" width="5" style="2" customWidth="1"/>
    <col min="13315" max="13317" width="4.7109375" style="2" customWidth="1"/>
    <col min="13318" max="13318" width="25.7109375" style="2" customWidth="1"/>
    <col min="13319" max="13319" width="29.7109375" style="2" customWidth="1"/>
    <col min="13320" max="13320" width="40.42578125" style="2" customWidth="1"/>
    <col min="13321" max="13321" width="13.7109375" style="2" customWidth="1"/>
    <col min="13322" max="13322" width="6.140625" style="2" customWidth="1"/>
    <col min="13323" max="13323" width="6.28515625" style="2" customWidth="1"/>
    <col min="13324" max="13324" width="10.7109375" style="2" customWidth="1"/>
    <col min="13325" max="13325" width="11.42578125" style="2" customWidth="1"/>
    <col min="13326" max="13326" width="21.42578125" style="2" customWidth="1"/>
    <col min="13327" max="13327" width="15.42578125" style="2" customWidth="1"/>
    <col min="13328" max="13329" width="7.7109375" style="2" bestFit="1" customWidth="1"/>
    <col min="13330" max="13332" width="6.7109375" style="2" customWidth="1"/>
    <col min="13333" max="13333" width="7.5703125" style="2" bestFit="1" customWidth="1"/>
    <col min="13334" max="13335" width="6.7109375" style="2" customWidth="1"/>
    <col min="13336" max="13336" width="7.28515625" style="2" customWidth="1"/>
    <col min="13337" max="13337" width="6.42578125" style="2" customWidth="1"/>
    <col min="13338" max="13338" width="6.7109375" style="2" customWidth="1"/>
    <col min="13339" max="13339" width="7.28515625" style="2" bestFit="1" customWidth="1"/>
    <col min="13340" max="13340" width="8.140625" style="2" customWidth="1"/>
    <col min="13341" max="13341" width="7.5703125" style="2" customWidth="1"/>
    <col min="13342" max="13342" width="8" style="2" customWidth="1"/>
    <col min="13343" max="13343" width="8.42578125" style="2" customWidth="1"/>
    <col min="13344" max="13344" width="9" style="2" customWidth="1"/>
    <col min="13345" max="13345" width="7.140625" style="2" customWidth="1"/>
    <col min="13346" max="13346" width="7.7109375" style="2" customWidth="1"/>
    <col min="13347" max="13347" width="8" style="2" customWidth="1"/>
    <col min="13348" max="13349" width="7.5703125" style="2" bestFit="1" customWidth="1"/>
    <col min="13350" max="13350" width="8.7109375" style="2" customWidth="1"/>
    <col min="13351" max="13351" width="7.5703125" style="2" bestFit="1" customWidth="1"/>
    <col min="13352" max="13568" width="6.7109375" style="2"/>
    <col min="13569" max="13569" width="3.7109375" style="2" customWidth="1"/>
    <col min="13570" max="13570" width="5" style="2" customWidth="1"/>
    <col min="13571" max="13573" width="4.7109375" style="2" customWidth="1"/>
    <col min="13574" max="13574" width="25.7109375" style="2" customWidth="1"/>
    <col min="13575" max="13575" width="29.7109375" style="2" customWidth="1"/>
    <col min="13576" max="13576" width="40.42578125" style="2" customWidth="1"/>
    <col min="13577" max="13577" width="13.7109375" style="2" customWidth="1"/>
    <col min="13578" max="13578" width="6.140625" style="2" customWidth="1"/>
    <col min="13579" max="13579" width="6.28515625" style="2" customWidth="1"/>
    <col min="13580" max="13580" width="10.7109375" style="2" customWidth="1"/>
    <col min="13581" max="13581" width="11.42578125" style="2" customWidth="1"/>
    <col min="13582" max="13582" width="21.42578125" style="2" customWidth="1"/>
    <col min="13583" max="13583" width="15.42578125" style="2" customWidth="1"/>
    <col min="13584" max="13585" width="7.7109375" style="2" bestFit="1" customWidth="1"/>
    <col min="13586" max="13588" width="6.7109375" style="2" customWidth="1"/>
    <col min="13589" max="13589" width="7.5703125" style="2" bestFit="1" customWidth="1"/>
    <col min="13590" max="13591" width="6.7109375" style="2" customWidth="1"/>
    <col min="13592" max="13592" width="7.28515625" style="2" customWidth="1"/>
    <col min="13593" max="13593" width="6.42578125" style="2" customWidth="1"/>
    <col min="13594" max="13594" width="6.7109375" style="2" customWidth="1"/>
    <col min="13595" max="13595" width="7.28515625" style="2" bestFit="1" customWidth="1"/>
    <col min="13596" max="13596" width="8.140625" style="2" customWidth="1"/>
    <col min="13597" max="13597" width="7.5703125" style="2" customWidth="1"/>
    <col min="13598" max="13598" width="8" style="2" customWidth="1"/>
    <col min="13599" max="13599" width="8.42578125" style="2" customWidth="1"/>
    <col min="13600" max="13600" width="9" style="2" customWidth="1"/>
    <col min="13601" max="13601" width="7.140625" style="2" customWidth="1"/>
    <col min="13602" max="13602" width="7.7109375" style="2" customWidth="1"/>
    <col min="13603" max="13603" width="8" style="2" customWidth="1"/>
    <col min="13604" max="13605" width="7.5703125" style="2" bestFit="1" customWidth="1"/>
    <col min="13606" max="13606" width="8.7109375" style="2" customWidth="1"/>
    <col min="13607" max="13607" width="7.5703125" style="2" bestFit="1" customWidth="1"/>
    <col min="13608" max="13824" width="6.7109375" style="2"/>
    <col min="13825" max="13825" width="3.7109375" style="2" customWidth="1"/>
    <col min="13826" max="13826" width="5" style="2" customWidth="1"/>
    <col min="13827" max="13829" width="4.7109375" style="2" customWidth="1"/>
    <col min="13830" max="13830" width="25.7109375" style="2" customWidth="1"/>
    <col min="13831" max="13831" width="29.7109375" style="2" customWidth="1"/>
    <col min="13832" max="13832" width="40.42578125" style="2" customWidth="1"/>
    <col min="13833" max="13833" width="13.7109375" style="2" customWidth="1"/>
    <col min="13834" max="13834" width="6.140625" style="2" customWidth="1"/>
    <col min="13835" max="13835" width="6.28515625" style="2" customWidth="1"/>
    <col min="13836" max="13836" width="10.7109375" style="2" customWidth="1"/>
    <col min="13837" max="13837" width="11.42578125" style="2" customWidth="1"/>
    <col min="13838" max="13838" width="21.42578125" style="2" customWidth="1"/>
    <col min="13839" max="13839" width="15.42578125" style="2" customWidth="1"/>
    <col min="13840" max="13841" width="7.7109375" style="2" bestFit="1" customWidth="1"/>
    <col min="13842" max="13844" width="6.7109375" style="2" customWidth="1"/>
    <col min="13845" max="13845" width="7.5703125" style="2" bestFit="1" customWidth="1"/>
    <col min="13846" max="13847" width="6.7109375" style="2" customWidth="1"/>
    <col min="13848" max="13848" width="7.28515625" style="2" customWidth="1"/>
    <col min="13849" max="13849" width="6.42578125" style="2" customWidth="1"/>
    <col min="13850" max="13850" width="6.7109375" style="2" customWidth="1"/>
    <col min="13851" max="13851" width="7.28515625" style="2" bestFit="1" customWidth="1"/>
    <col min="13852" max="13852" width="8.140625" style="2" customWidth="1"/>
    <col min="13853" max="13853" width="7.5703125" style="2" customWidth="1"/>
    <col min="13854" max="13854" width="8" style="2" customWidth="1"/>
    <col min="13855" max="13855" width="8.42578125" style="2" customWidth="1"/>
    <col min="13856" max="13856" width="9" style="2" customWidth="1"/>
    <col min="13857" max="13857" width="7.140625" style="2" customWidth="1"/>
    <col min="13858" max="13858" width="7.7109375" style="2" customWidth="1"/>
    <col min="13859" max="13859" width="8" style="2" customWidth="1"/>
    <col min="13860" max="13861" width="7.5703125" style="2" bestFit="1" customWidth="1"/>
    <col min="13862" max="13862" width="8.7109375" style="2" customWidth="1"/>
    <col min="13863" max="13863" width="7.5703125" style="2" bestFit="1" customWidth="1"/>
    <col min="13864" max="14080" width="6.7109375" style="2"/>
    <col min="14081" max="14081" width="3.7109375" style="2" customWidth="1"/>
    <col min="14082" max="14082" width="5" style="2" customWidth="1"/>
    <col min="14083" max="14085" width="4.7109375" style="2" customWidth="1"/>
    <col min="14086" max="14086" width="25.7109375" style="2" customWidth="1"/>
    <col min="14087" max="14087" width="29.7109375" style="2" customWidth="1"/>
    <col min="14088" max="14088" width="40.42578125" style="2" customWidth="1"/>
    <col min="14089" max="14089" width="13.7109375" style="2" customWidth="1"/>
    <col min="14090" max="14090" width="6.140625" style="2" customWidth="1"/>
    <col min="14091" max="14091" width="6.28515625" style="2" customWidth="1"/>
    <col min="14092" max="14092" width="10.7109375" style="2" customWidth="1"/>
    <col min="14093" max="14093" width="11.42578125" style="2" customWidth="1"/>
    <col min="14094" max="14094" width="21.42578125" style="2" customWidth="1"/>
    <col min="14095" max="14095" width="15.42578125" style="2" customWidth="1"/>
    <col min="14096" max="14097" width="7.7109375" style="2" bestFit="1" customWidth="1"/>
    <col min="14098" max="14100" width="6.7109375" style="2" customWidth="1"/>
    <col min="14101" max="14101" width="7.5703125" style="2" bestFit="1" customWidth="1"/>
    <col min="14102" max="14103" width="6.7109375" style="2" customWidth="1"/>
    <col min="14104" max="14104" width="7.28515625" style="2" customWidth="1"/>
    <col min="14105" max="14105" width="6.42578125" style="2" customWidth="1"/>
    <col min="14106" max="14106" width="6.7109375" style="2" customWidth="1"/>
    <col min="14107" max="14107" width="7.28515625" style="2" bestFit="1" customWidth="1"/>
    <col min="14108" max="14108" width="8.140625" style="2" customWidth="1"/>
    <col min="14109" max="14109" width="7.5703125" style="2" customWidth="1"/>
    <col min="14110" max="14110" width="8" style="2" customWidth="1"/>
    <col min="14111" max="14111" width="8.42578125" style="2" customWidth="1"/>
    <col min="14112" max="14112" width="9" style="2" customWidth="1"/>
    <col min="14113" max="14113" width="7.140625" style="2" customWidth="1"/>
    <col min="14114" max="14114" width="7.7109375" style="2" customWidth="1"/>
    <col min="14115" max="14115" width="8" style="2" customWidth="1"/>
    <col min="14116" max="14117" width="7.5703125" style="2" bestFit="1" customWidth="1"/>
    <col min="14118" max="14118" width="8.7109375" style="2" customWidth="1"/>
    <col min="14119" max="14119" width="7.5703125" style="2" bestFit="1" customWidth="1"/>
    <col min="14120" max="14336" width="6.7109375" style="2"/>
    <col min="14337" max="14337" width="3.7109375" style="2" customWidth="1"/>
    <col min="14338" max="14338" width="5" style="2" customWidth="1"/>
    <col min="14339" max="14341" width="4.7109375" style="2" customWidth="1"/>
    <col min="14342" max="14342" width="25.7109375" style="2" customWidth="1"/>
    <col min="14343" max="14343" width="29.7109375" style="2" customWidth="1"/>
    <col min="14344" max="14344" width="40.42578125" style="2" customWidth="1"/>
    <col min="14345" max="14345" width="13.7109375" style="2" customWidth="1"/>
    <col min="14346" max="14346" width="6.140625" style="2" customWidth="1"/>
    <col min="14347" max="14347" width="6.28515625" style="2" customWidth="1"/>
    <col min="14348" max="14348" width="10.7109375" style="2" customWidth="1"/>
    <col min="14349" max="14349" width="11.42578125" style="2" customWidth="1"/>
    <col min="14350" max="14350" width="21.42578125" style="2" customWidth="1"/>
    <col min="14351" max="14351" width="15.42578125" style="2" customWidth="1"/>
    <col min="14352" max="14353" width="7.7109375" style="2" bestFit="1" customWidth="1"/>
    <col min="14354" max="14356" width="6.7109375" style="2" customWidth="1"/>
    <col min="14357" max="14357" width="7.5703125" style="2" bestFit="1" customWidth="1"/>
    <col min="14358" max="14359" width="6.7109375" style="2" customWidth="1"/>
    <col min="14360" max="14360" width="7.28515625" style="2" customWidth="1"/>
    <col min="14361" max="14361" width="6.42578125" style="2" customWidth="1"/>
    <col min="14362" max="14362" width="6.7109375" style="2" customWidth="1"/>
    <col min="14363" max="14363" width="7.28515625" style="2" bestFit="1" customWidth="1"/>
    <col min="14364" max="14364" width="8.140625" style="2" customWidth="1"/>
    <col min="14365" max="14365" width="7.5703125" style="2" customWidth="1"/>
    <col min="14366" max="14366" width="8" style="2" customWidth="1"/>
    <col min="14367" max="14367" width="8.42578125" style="2" customWidth="1"/>
    <col min="14368" max="14368" width="9" style="2" customWidth="1"/>
    <col min="14369" max="14369" width="7.140625" style="2" customWidth="1"/>
    <col min="14370" max="14370" width="7.7109375" style="2" customWidth="1"/>
    <col min="14371" max="14371" width="8" style="2" customWidth="1"/>
    <col min="14372" max="14373" width="7.5703125" style="2" bestFit="1" customWidth="1"/>
    <col min="14374" max="14374" width="8.7109375" style="2" customWidth="1"/>
    <col min="14375" max="14375" width="7.5703125" style="2" bestFit="1" customWidth="1"/>
    <col min="14376" max="14592" width="6.7109375" style="2"/>
    <col min="14593" max="14593" width="3.7109375" style="2" customWidth="1"/>
    <col min="14594" max="14594" width="5" style="2" customWidth="1"/>
    <col min="14595" max="14597" width="4.7109375" style="2" customWidth="1"/>
    <col min="14598" max="14598" width="25.7109375" style="2" customWidth="1"/>
    <col min="14599" max="14599" width="29.7109375" style="2" customWidth="1"/>
    <col min="14600" max="14600" width="40.42578125" style="2" customWidth="1"/>
    <col min="14601" max="14601" width="13.7109375" style="2" customWidth="1"/>
    <col min="14602" max="14602" width="6.140625" style="2" customWidth="1"/>
    <col min="14603" max="14603" width="6.28515625" style="2" customWidth="1"/>
    <col min="14604" max="14604" width="10.7109375" style="2" customWidth="1"/>
    <col min="14605" max="14605" width="11.42578125" style="2" customWidth="1"/>
    <col min="14606" max="14606" width="21.42578125" style="2" customWidth="1"/>
    <col min="14607" max="14607" width="15.42578125" style="2" customWidth="1"/>
    <col min="14608" max="14609" width="7.7109375" style="2" bestFit="1" customWidth="1"/>
    <col min="14610" max="14612" width="6.7109375" style="2" customWidth="1"/>
    <col min="14613" max="14613" width="7.5703125" style="2" bestFit="1" customWidth="1"/>
    <col min="14614" max="14615" width="6.7109375" style="2" customWidth="1"/>
    <col min="14616" max="14616" width="7.28515625" style="2" customWidth="1"/>
    <col min="14617" max="14617" width="6.42578125" style="2" customWidth="1"/>
    <col min="14618" max="14618" width="6.7109375" style="2" customWidth="1"/>
    <col min="14619" max="14619" width="7.28515625" style="2" bestFit="1" customWidth="1"/>
    <col min="14620" max="14620" width="8.140625" style="2" customWidth="1"/>
    <col min="14621" max="14621" width="7.5703125" style="2" customWidth="1"/>
    <col min="14622" max="14622" width="8" style="2" customWidth="1"/>
    <col min="14623" max="14623" width="8.42578125" style="2" customWidth="1"/>
    <col min="14624" max="14624" width="9" style="2" customWidth="1"/>
    <col min="14625" max="14625" width="7.140625" style="2" customWidth="1"/>
    <col min="14626" max="14626" width="7.7109375" style="2" customWidth="1"/>
    <col min="14627" max="14627" width="8" style="2" customWidth="1"/>
    <col min="14628" max="14629" width="7.5703125" style="2" bestFit="1" customWidth="1"/>
    <col min="14630" max="14630" width="8.7109375" style="2" customWidth="1"/>
    <col min="14631" max="14631" width="7.5703125" style="2" bestFit="1" customWidth="1"/>
    <col min="14632" max="14848" width="6.7109375" style="2"/>
    <col min="14849" max="14849" width="3.7109375" style="2" customWidth="1"/>
    <col min="14850" max="14850" width="5" style="2" customWidth="1"/>
    <col min="14851" max="14853" width="4.7109375" style="2" customWidth="1"/>
    <col min="14854" max="14854" width="25.7109375" style="2" customWidth="1"/>
    <col min="14855" max="14855" width="29.7109375" style="2" customWidth="1"/>
    <col min="14856" max="14856" width="40.42578125" style="2" customWidth="1"/>
    <col min="14857" max="14857" width="13.7109375" style="2" customWidth="1"/>
    <col min="14858" max="14858" width="6.140625" style="2" customWidth="1"/>
    <col min="14859" max="14859" width="6.28515625" style="2" customWidth="1"/>
    <col min="14860" max="14860" width="10.7109375" style="2" customWidth="1"/>
    <col min="14861" max="14861" width="11.42578125" style="2" customWidth="1"/>
    <col min="14862" max="14862" width="21.42578125" style="2" customWidth="1"/>
    <col min="14863" max="14863" width="15.42578125" style="2" customWidth="1"/>
    <col min="14864" max="14865" width="7.7109375" style="2" bestFit="1" customWidth="1"/>
    <col min="14866" max="14868" width="6.7109375" style="2" customWidth="1"/>
    <col min="14869" max="14869" width="7.5703125" style="2" bestFit="1" customWidth="1"/>
    <col min="14870" max="14871" width="6.7109375" style="2" customWidth="1"/>
    <col min="14872" max="14872" width="7.28515625" style="2" customWidth="1"/>
    <col min="14873" max="14873" width="6.42578125" style="2" customWidth="1"/>
    <col min="14874" max="14874" width="6.7109375" style="2" customWidth="1"/>
    <col min="14875" max="14875" width="7.28515625" style="2" bestFit="1" customWidth="1"/>
    <col min="14876" max="14876" width="8.140625" style="2" customWidth="1"/>
    <col min="14877" max="14877" width="7.5703125" style="2" customWidth="1"/>
    <col min="14878" max="14878" width="8" style="2" customWidth="1"/>
    <col min="14879" max="14879" width="8.42578125" style="2" customWidth="1"/>
    <col min="14880" max="14880" width="9" style="2" customWidth="1"/>
    <col min="14881" max="14881" width="7.140625" style="2" customWidth="1"/>
    <col min="14882" max="14882" width="7.7109375" style="2" customWidth="1"/>
    <col min="14883" max="14883" width="8" style="2" customWidth="1"/>
    <col min="14884" max="14885" width="7.5703125" style="2" bestFit="1" customWidth="1"/>
    <col min="14886" max="14886" width="8.7109375" style="2" customWidth="1"/>
    <col min="14887" max="14887" width="7.5703125" style="2" bestFit="1" customWidth="1"/>
    <col min="14888" max="15104" width="6.7109375" style="2"/>
    <col min="15105" max="15105" width="3.7109375" style="2" customWidth="1"/>
    <col min="15106" max="15106" width="5" style="2" customWidth="1"/>
    <col min="15107" max="15109" width="4.7109375" style="2" customWidth="1"/>
    <col min="15110" max="15110" width="25.7109375" style="2" customWidth="1"/>
    <col min="15111" max="15111" width="29.7109375" style="2" customWidth="1"/>
    <col min="15112" max="15112" width="40.42578125" style="2" customWidth="1"/>
    <col min="15113" max="15113" width="13.7109375" style="2" customWidth="1"/>
    <col min="15114" max="15114" width="6.140625" style="2" customWidth="1"/>
    <col min="15115" max="15115" width="6.28515625" style="2" customWidth="1"/>
    <col min="15116" max="15116" width="10.7109375" style="2" customWidth="1"/>
    <col min="15117" max="15117" width="11.42578125" style="2" customWidth="1"/>
    <col min="15118" max="15118" width="21.42578125" style="2" customWidth="1"/>
    <col min="15119" max="15119" width="15.42578125" style="2" customWidth="1"/>
    <col min="15120" max="15121" width="7.7109375" style="2" bestFit="1" customWidth="1"/>
    <col min="15122" max="15124" width="6.7109375" style="2" customWidth="1"/>
    <col min="15125" max="15125" width="7.5703125" style="2" bestFit="1" customWidth="1"/>
    <col min="15126" max="15127" width="6.7109375" style="2" customWidth="1"/>
    <col min="15128" max="15128" width="7.28515625" style="2" customWidth="1"/>
    <col min="15129" max="15129" width="6.42578125" style="2" customWidth="1"/>
    <col min="15130" max="15130" width="6.7109375" style="2" customWidth="1"/>
    <col min="15131" max="15131" width="7.28515625" style="2" bestFit="1" customWidth="1"/>
    <col min="15132" max="15132" width="8.140625" style="2" customWidth="1"/>
    <col min="15133" max="15133" width="7.5703125" style="2" customWidth="1"/>
    <col min="15134" max="15134" width="8" style="2" customWidth="1"/>
    <col min="15135" max="15135" width="8.42578125" style="2" customWidth="1"/>
    <col min="15136" max="15136" width="9" style="2" customWidth="1"/>
    <col min="15137" max="15137" width="7.140625" style="2" customWidth="1"/>
    <col min="15138" max="15138" width="7.7109375" style="2" customWidth="1"/>
    <col min="15139" max="15139" width="8" style="2" customWidth="1"/>
    <col min="15140" max="15141" width="7.5703125" style="2" bestFit="1" customWidth="1"/>
    <col min="15142" max="15142" width="8.7109375" style="2" customWidth="1"/>
    <col min="15143" max="15143" width="7.5703125" style="2" bestFit="1" customWidth="1"/>
    <col min="15144" max="15360" width="6.7109375" style="2"/>
    <col min="15361" max="15361" width="3.7109375" style="2" customWidth="1"/>
    <col min="15362" max="15362" width="5" style="2" customWidth="1"/>
    <col min="15363" max="15365" width="4.7109375" style="2" customWidth="1"/>
    <col min="15366" max="15366" width="25.7109375" style="2" customWidth="1"/>
    <col min="15367" max="15367" width="29.7109375" style="2" customWidth="1"/>
    <col min="15368" max="15368" width="40.42578125" style="2" customWidth="1"/>
    <col min="15369" max="15369" width="13.7109375" style="2" customWidth="1"/>
    <col min="15370" max="15370" width="6.140625" style="2" customWidth="1"/>
    <col min="15371" max="15371" width="6.28515625" style="2" customWidth="1"/>
    <col min="15372" max="15372" width="10.7109375" style="2" customWidth="1"/>
    <col min="15373" max="15373" width="11.42578125" style="2" customWidth="1"/>
    <col min="15374" max="15374" width="21.42578125" style="2" customWidth="1"/>
    <col min="15375" max="15375" width="15.42578125" style="2" customWidth="1"/>
    <col min="15376" max="15377" width="7.7109375" style="2" bestFit="1" customWidth="1"/>
    <col min="15378" max="15380" width="6.7109375" style="2" customWidth="1"/>
    <col min="15381" max="15381" width="7.5703125" style="2" bestFit="1" customWidth="1"/>
    <col min="15382" max="15383" width="6.7109375" style="2" customWidth="1"/>
    <col min="15384" max="15384" width="7.28515625" style="2" customWidth="1"/>
    <col min="15385" max="15385" width="6.42578125" style="2" customWidth="1"/>
    <col min="15386" max="15386" width="6.7109375" style="2" customWidth="1"/>
    <col min="15387" max="15387" width="7.28515625" style="2" bestFit="1" customWidth="1"/>
    <col min="15388" max="15388" width="8.140625" style="2" customWidth="1"/>
    <col min="15389" max="15389" width="7.5703125" style="2" customWidth="1"/>
    <col min="15390" max="15390" width="8" style="2" customWidth="1"/>
    <col min="15391" max="15391" width="8.42578125" style="2" customWidth="1"/>
    <col min="15392" max="15392" width="9" style="2" customWidth="1"/>
    <col min="15393" max="15393" width="7.140625" style="2" customWidth="1"/>
    <col min="15394" max="15394" width="7.7109375" style="2" customWidth="1"/>
    <col min="15395" max="15395" width="8" style="2" customWidth="1"/>
    <col min="15396" max="15397" width="7.5703125" style="2" bestFit="1" customWidth="1"/>
    <col min="15398" max="15398" width="8.7109375" style="2" customWidth="1"/>
    <col min="15399" max="15399" width="7.5703125" style="2" bestFit="1" customWidth="1"/>
    <col min="15400" max="15616" width="6.7109375" style="2"/>
    <col min="15617" max="15617" width="3.7109375" style="2" customWidth="1"/>
    <col min="15618" max="15618" width="5" style="2" customWidth="1"/>
    <col min="15619" max="15621" width="4.7109375" style="2" customWidth="1"/>
    <col min="15622" max="15622" width="25.7109375" style="2" customWidth="1"/>
    <col min="15623" max="15623" width="29.7109375" style="2" customWidth="1"/>
    <col min="15624" max="15624" width="40.42578125" style="2" customWidth="1"/>
    <col min="15625" max="15625" width="13.7109375" style="2" customWidth="1"/>
    <col min="15626" max="15626" width="6.140625" style="2" customWidth="1"/>
    <col min="15627" max="15627" width="6.28515625" style="2" customWidth="1"/>
    <col min="15628" max="15628" width="10.7109375" style="2" customWidth="1"/>
    <col min="15629" max="15629" width="11.42578125" style="2" customWidth="1"/>
    <col min="15630" max="15630" width="21.42578125" style="2" customWidth="1"/>
    <col min="15631" max="15631" width="15.42578125" style="2" customWidth="1"/>
    <col min="15632" max="15633" width="7.7109375" style="2" bestFit="1" customWidth="1"/>
    <col min="15634" max="15636" width="6.7109375" style="2" customWidth="1"/>
    <col min="15637" max="15637" width="7.5703125" style="2" bestFit="1" customWidth="1"/>
    <col min="15638" max="15639" width="6.7109375" style="2" customWidth="1"/>
    <col min="15640" max="15640" width="7.28515625" style="2" customWidth="1"/>
    <col min="15641" max="15641" width="6.42578125" style="2" customWidth="1"/>
    <col min="15642" max="15642" width="6.7109375" style="2" customWidth="1"/>
    <col min="15643" max="15643" width="7.28515625" style="2" bestFit="1" customWidth="1"/>
    <col min="15644" max="15644" width="8.140625" style="2" customWidth="1"/>
    <col min="15645" max="15645" width="7.5703125" style="2" customWidth="1"/>
    <col min="15646" max="15646" width="8" style="2" customWidth="1"/>
    <col min="15647" max="15647" width="8.42578125" style="2" customWidth="1"/>
    <col min="15648" max="15648" width="9" style="2" customWidth="1"/>
    <col min="15649" max="15649" width="7.140625" style="2" customWidth="1"/>
    <col min="15650" max="15650" width="7.7109375" style="2" customWidth="1"/>
    <col min="15651" max="15651" width="8" style="2" customWidth="1"/>
    <col min="15652" max="15653" width="7.5703125" style="2" bestFit="1" customWidth="1"/>
    <col min="15654" max="15654" width="8.7109375" style="2" customWidth="1"/>
    <col min="15655" max="15655" width="7.5703125" style="2" bestFit="1" customWidth="1"/>
    <col min="15656" max="15872" width="6.7109375" style="2"/>
    <col min="15873" max="15873" width="3.7109375" style="2" customWidth="1"/>
    <col min="15874" max="15874" width="5" style="2" customWidth="1"/>
    <col min="15875" max="15877" width="4.7109375" style="2" customWidth="1"/>
    <col min="15878" max="15878" width="25.7109375" style="2" customWidth="1"/>
    <col min="15879" max="15879" width="29.7109375" style="2" customWidth="1"/>
    <col min="15880" max="15880" width="40.42578125" style="2" customWidth="1"/>
    <col min="15881" max="15881" width="13.7109375" style="2" customWidth="1"/>
    <col min="15882" max="15882" width="6.140625" style="2" customWidth="1"/>
    <col min="15883" max="15883" width="6.28515625" style="2" customWidth="1"/>
    <col min="15884" max="15884" width="10.7109375" style="2" customWidth="1"/>
    <col min="15885" max="15885" width="11.42578125" style="2" customWidth="1"/>
    <col min="15886" max="15886" width="21.42578125" style="2" customWidth="1"/>
    <col min="15887" max="15887" width="15.42578125" style="2" customWidth="1"/>
    <col min="15888" max="15889" width="7.7109375" style="2" bestFit="1" customWidth="1"/>
    <col min="15890" max="15892" width="6.7109375" style="2" customWidth="1"/>
    <col min="15893" max="15893" width="7.5703125" style="2" bestFit="1" customWidth="1"/>
    <col min="15894" max="15895" width="6.7109375" style="2" customWidth="1"/>
    <col min="15896" max="15896" width="7.28515625" style="2" customWidth="1"/>
    <col min="15897" max="15897" width="6.42578125" style="2" customWidth="1"/>
    <col min="15898" max="15898" width="6.7109375" style="2" customWidth="1"/>
    <col min="15899" max="15899" width="7.28515625" style="2" bestFit="1" customWidth="1"/>
    <col min="15900" max="15900" width="8.140625" style="2" customWidth="1"/>
    <col min="15901" max="15901" width="7.5703125" style="2" customWidth="1"/>
    <col min="15902" max="15902" width="8" style="2" customWidth="1"/>
    <col min="15903" max="15903" width="8.42578125" style="2" customWidth="1"/>
    <col min="15904" max="15904" width="9" style="2" customWidth="1"/>
    <col min="15905" max="15905" width="7.140625" style="2" customWidth="1"/>
    <col min="15906" max="15906" width="7.7109375" style="2" customWidth="1"/>
    <col min="15907" max="15907" width="8" style="2" customWidth="1"/>
    <col min="15908" max="15909" width="7.5703125" style="2" bestFit="1" customWidth="1"/>
    <col min="15910" max="15910" width="8.7109375" style="2" customWidth="1"/>
    <col min="15911" max="15911" width="7.5703125" style="2" bestFit="1" customWidth="1"/>
    <col min="15912" max="16128" width="6.7109375" style="2"/>
    <col min="16129" max="16129" width="3.7109375" style="2" customWidth="1"/>
    <col min="16130" max="16130" width="5" style="2" customWidth="1"/>
    <col min="16131" max="16133" width="4.7109375" style="2" customWidth="1"/>
    <col min="16134" max="16134" width="25.7109375" style="2" customWidth="1"/>
    <col min="16135" max="16135" width="29.7109375" style="2" customWidth="1"/>
    <col min="16136" max="16136" width="40.42578125" style="2" customWidth="1"/>
    <col min="16137" max="16137" width="13.7109375" style="2" customWidth="1"/>
    <col min="16138" max="16138" width="6.140625" style="2" customWidth="1"/>
    <col min="16139" max="16139" width="6.28515625" style="2" customWidth="1"/>
    <col min="16140" max="16140" width="10.7109375" style="2" customWidth="1"/>
    <col min="16141" max="16141" width="11.42578125" style="2" customWidth="1"/>
    <col min="16142" max="16142" width="21.42578125" style="2" customWidth="1"/>
    <col min="16143" max="16143" width="15.42578125" style="2" customWidth="1"/>
    <col min="16144" max="16145" width="7.7109375" style="2" bestFit="1" customWidth="1"/>
    <col min="16146" max="16148" width="6.7109375" style="2" customWidth="1"/>
    <col min="16149" max="16149" width="7.5703125" style="2" bestFit="1" customWidth="1"/>
    <col min="16150" max="16151" width="6.7109375" style="2" customWidth="1"/>
    <col min="16152" max="16152" width="7.28515625" style="2" customWidth="1"/>
    <col min="16153" max="16153" width="6.42578125" style="2" customWidth="1"/>
    <col min="16154" max="16154" width="6.7109375" style="2" customWidth="1"/>
    <col min="16155" max="16155" width="7.28515625" style="2" bestFit="1" customWidth="1"/>
    <col min="16156" max="16156" width="8.140625" style="2" customWidth="1"/>
    <col min="16157" max="16157" width="7.5703125" style="2" customWidth="1"/>
    <col min="16158" max="16158" width="8" style="2" customWidth="1"/>
    <col min="16159" max="16159" width="8.42578125" style="2" customWidth="1"/>
    <col min="16160" max="16160" width="9" style="2" customWidth="1"/>
    <col min="16161" max="16161" width="7.140625" style="2" customWidth="1"/>
    <col min="16162" max="16162" width="7.7109375" style="2" customWidth="1"/>
    <col min="16163" max="16163" width="8" style="2" customWidth="1"/>
    <col min="16164" max="16165" width="7.5703125" style="2" bestFit="1" customWidth="1"/>
    <col min="16166" max="16166" width="8.7109375" style="2" customWidth="1"/>
    <col min="16167" max="16167" width="7.5703125" style="2" bestFit="1" customWidth="1"/>
    <col min="16168" max="16384" width="6.7109375" style="2"/>
  </cols>
  <sheetData>
    <row r="1" spans="1:39" ht="12.75" customHeight="1" x14ac:dyDescent="0.2">
      <c r="A1" s="315" t="s">
        <v>0</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7"/>
    </row>
    <row r="2" spans="1:39" x14ac:dyDescent="0.2">
      <c r="A2" s="318"/>
      <c r="B2" s="319"/>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20"/>
    </row>
    <row r="3" spans="1:39" x14ac:dyDescent="0.2">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6"/>
    </row>
    <row r="4" spans="1:39" ht="13.5" thickBot="1" x14ac:dyDescent="0.25">
      <c r="A4" s="7"/>
      <c r="B4" s="8"/>
      <c r="C4" s="8"/>
      <c r="D4" s="8"/>
      <c r="E4" s="8"/>
      <c r="F4" s="8"/>
      <c r="G4" s="8"/>
      <c r="H4" s="8"/>
      <c r="I4" s="8"/>
      <c r="J4" s="8"/>
      <c r="K4" s="8"/>
      <c r="L4" s="8"/>
      <c r="M4" s="8"/>
      <c r="N4" s="8"/>
      <c r="O4" s="8"/>
      <c r="P4" s="8"/>
      <c r="Q4" s="8"/>
      <c r="R4" s="8"/>
      <c r="S4" s="8"/>
      <c r="T4" s="8"/>
      <c r="U4" s="8"/>
      <c r="V4" s="8"/>
      <c r="W4" s="8"/>
      <c r="X4" s="8"/>
      <c r="Y4" s="8"/>
      <c r="Z4" s="8"/>
      <c r="AA4" s="8"/>
      <c r="AB4" s="8"/>
      <c r="AC4" s="8"/>
      <c r="AD4" s="4"/>
      <c r="AE4" s="4"/>
      <c r="AF4" s="4"/>
      <c r="AG4" s="4"/>
      <c r="AH4" s="4"/>
      <c r="AI4" s="4"/>
      <c r="AJ4" s="4"/>
      <c r="AK4" s="4"/>
      <c r="AL4" s="4"/>
      <c r="AM4" s="6"/>
    </row>
    <row r="5" spans="1:39" ht="12.75" customHeight="1" x14ac:dyDescent="0.2">
      <c r="A5" s="321" t="s">
        <v>186</v>
      </c>
      <c r="B5" s="321"/>
      <c r="C5" s="321"/>
      <c r="D5" s="321"/>
      <c r="E5" s="321"/>
      <c r="F5" s="321"/>
      <c r="G5" s="321"/>
      <c r="H5" s="321"/>
      <c r="I5" s="321"/>
      <c r="J5" s="321"/>
      <c r="K5" s="321"/>
      <c r="L5" s="321"/>
      <c r="M5" s="321" t="s">
        <v>187</v>
      </c>
      <c r="N5" s="321"/>
      <c r="O5" s="321"/>
      <c r="P5" s="321"/>
      <c r="Q5" s="321"/>
      <c r="R5" s="321"/>
      <c r="S5" s="321"/>
      <c r="T5" s="321"/>
      <c r="U5" s="321"/>
      <c r="V5" s="321"/>
      <c r="W5" s="321"/>
      <c r="X5" s="321"/>
      <c r="Y5" s="321"/>
      <c r="Z5" s="321"/>
      <c r="AA5" s="321"/>
      <c r="AB5" s="321"/>
      <c r="AC5" s="321"/>
      <c r="AD5" s="331" t="s">
        <v>188</v>
      </c>
      <c r="AE5" s="331"/>
      <c r="AF5" s="331"/>
      <c r="AG5" s="331"/>
      <c r="AH5" s="331"/>
      <c r="AI5" s="331"/>
      <c r="AJ5" s="331"/>
      <c r="AK5" s="331"/>
      <c r="AL5" s="331"/>
      <c r="AM5" s="331"/>
    </row>
    <row r="6" spans="1:39" ht="25.5" customHeight="1" thickBot="1" x14ac:dyDescent="0.25">
      <c r="A6" s="328" t="s">
        <v>189</v>
      </c>
      <c r="B6" s="329"/>
      <c r="C6" s="329"/>
      <c r="D6" s="329"/>
      <c r="E6" s="329"/>
      <c r="F6" s="329"/>
      <c r="G6" s="329"/>
      <c r="H6" s="329"/>
      <c r="I6" s="329"/>
      <c r="J6" s="329"/>
      <c r="K6" s="329"/>
      <c r="L6" s="330"/>
      <c r="M6" s="331" t="s">
        <v>190</v>
      </c>
      <c r="N6" s="331"/>
      <c r="O6" s="331"/>
      <c r="P6" s="377"/>
      <c r="Q6" s="377"/>
      <c r="R6" s="377"/>
      <c r="S6" s="377"/>
      <c r="T6" s="377"/>
      <c r="U6" s="377"/>
      <c r="V6" s="377"/>
      <c r="W6" s="377"/>
      <c r="X6" s="377"/>
      <c r="Y6" s="377"/>
      <c r="Z6" s="377"/>
      <c r="AA6" s="377"/>
      <c r="AB6" s="377"/>
      <c r="AC6" s="377"/>
      <c r="AD6" s="377"/>
      <c r="AE6" s="377"/>
      <c r="AF6" s="377"/>
      <c r="AG6" s="377"/>
      <c r="AH6" s="377"/>
      <c r="AI6" s="377"/>
      <c r="AJ6" s="377"/>
      <c r="AK6" s="377"/>
      <c r="AL6" s="377"/>
      <c r="AM6" s="377"/>
    </row>
    <row r="7" spans="1:39" ht="12.75" customHeight="1" thickBot="1" x14ac:dyDescent="0.25">
      <c r="A7" s="350" t="s">
        <v>6</v>
      </c>
      <c r="B7" s="350"/>
      <c r="C7" s="350"/>
      <c r="D7" s="350"/>
      <c r="E7" s="350"/>
      <c r="F7" s="350"/>
      <c r="G7" s="350"/>
      <c r="H7" s="350"/>
      <c r="I7" s="350"/>
      <c r="J7" s="350"/>
      <c r="K7" s="350"/>
      <c r="L7" s="350"/>
      <c r="M7" s="350"/>
      <c r="N7" s="350"/>
      <c r="O7" s="421"/>
      <c r="P7" s="422" t="s">
        <v>7</v>
      </c>
      <c r="Q7" s="423"/>
      <c r="R7" s="423"/>
      <c r="S7" s="423"/>
      <c r="T7" s="423"/>
      <c r="U7" s="423"/>
      <c r="V7" s="423"/>
      <c r="W7" s="423"/>
      <c r="X7" s="423"/>
      <c r="Y7" s="423"/>
      <c r="Z7" s="423"/>
      <c r="AA7" s="424"/>
      <c r="AB7" s="425" t="s">
        <v>8</v>
      </c>
      <c r="AC7" s="426"/>
      <c r="AD7" s="426"/>
      <c r="AE7" s="426"/>
      <c r="AF7" s="426"/>
      <c r="AG7" s="426"/>
      <c r="AH7" s="426"/>
      <c r="AI7" s="426"/>
      <c r="AJ7" s="426"/>
      <c r="AK7" s="426"/>
      <c r="AL7" s="426"/>
      <c r="AM7" s="427"/>
    </row>
    <row r="8" spans="1:39" ht="27" customHeight="1" x14ac:dyDescent="0.2">
      <c r="A8" s="394" t="s">
        <v>9</v>
      </c>
      <c r="B8" s="396" t="s">
        <v>10</v>
      </c>
      <c r="C8" s="396"/>
      <c r="D8" s="396"/>
      <c r="E8" s="396"/>
      <c r="F8" s="379" t="s">
        <v>11</v>
      </c>
      <c r="G8" s="379" t="s">
        <v>12</v>
      </c>
      <c r="H8" s="379" t="s">
        <v>13</v>
      </c>
      <c r="I8" s="379" t="s">
        <v>14</v>
      </c>
      <c r="J8" s="379" t="s">
        <v>15</v>
      </c>
      <c r="K8" s="379" t="s">
        <v>16</v>
      </c>
      <c r="L8" s="379"/>
      <c r="M8" s="379" t="s">
        <v>17</v>
      </c>
      <c r="N8" s="379" t="s">
        <v>18</v>
      </c>
      <c r="O8" s="380" t="s">
        <v>19</v>
      </c>
      <c r="P8" s="438" t="s">
        <v>20</v>
      </c>
      <c r="Q8" s="346" t="s">
        <v>21</v>
      </c>
      <c r="R8" s="346" t="s">
        <v>22</v>
      </c>
      <c r="S8" s="346" t="s">
        <v>23</v>
      </c>
      <c r="T8" s="346" t="s">
        <v>24</v>
      </c>
      <c r="U8" s="346" t="s">
        <v>25</v>
      </c>
      <c r="V8" s="346" t="s">
        <v>26</v>
      </c>
      <c r="W8" s="346" t="s">
        <v>27</v>
      </c>
      <c r="X8" s="346" t="s">
        <v>28</v>
      </c>
      <c r="Y8" s="346" t="s">
        <v>29</v>
      </c>
      <c r="Z8" s="346" t="s">
        <v>30</v>
      </c>
      <c r="AA8" s="434" t="s">
        <v>31</v>
      </c>
      <c r="AB8" s="436" t="s">
        <v>20</v>
      </c>
      <c r="AC8" s="345" t="s">
        <v>21</v>
      </c>
      <c r="AD8" s="345" t="s">
        <v>22</v>
      </c>
      <c r="AE8" s="345" t="s">
        <v>23</v>
      </c>
      <c r="AF8" s="345" t="s">
        <v>24</v>
      </c>
      <c r="AG8" s="345" t="s">
        <v>25</v>
      </c>
      <c r="AH8" s="345" t="s">
        <v>26</v>
      </c>
      <c r="AI8" s="345" t="s">
        <v>27</v>
      </c>
      <c r="AJ8" s="345" t="s">
        <v>28</v>
      </c>
      <c r="AK8" s="345" t="s">
        <v>29</v>
      </c>
      <c r="AL8" s="345" t="s">
        <v>30</v>
      </c>
      <c r="AM8" s="428" t="s">
        <v>31</v>
      </c>
    </row>
    <row r="9" spans="1:39" ht="22.5" customHeight="1" thickBot="1" x14ac:dyDescent="0.25">
      <c r="A9" s="395"/>
      <c r="B9" s="11">
        <v>1</v>
      </c>
      <c r="C9" s="11">
        <v>2</v>
      </c>
      <c r="D9" s="11">
        <v>3</v>
      </c>
      <c r="E9" s="11">
        <v>4</v>
      </c>
      <c r="F9" s="332"/>
      <c r="G9" s="332"/>
      <c r="H9" s="332"/>
      <c r="I9" s="332"/>
      <c r="J9" s="332"/>
      <c r="K9" s="11" t="s">
        <v>32</v>
      </c>
      <c r="L9" s="11" t="s">
        <v>33</v>
      </c>
      <c r="M9" s="332"/>
      <c r="N9" s="332"/>
      <c r="O9" s="355"/>
      <c r="P9" s="439"/>
      <c r="Q9" s="433"/>
      <c r="R9" s="433"/>
      <c r="S9" s="433"/>
      <c r="T9" s="433"/>
      <c r="U9" s="433"/>
      <c r="V9" s="433"/>
      <c r="W9" s="433"/>
      <c r="X9" s="433"/>
      <c r="Y9" s="433"/>
      <c r="Z9" s="433"/>
      <c r="AA9" s="435"/>
      <c r="AB9" s="437"/>
      <c r="AC9" s="432"/>
      <c r="AD9" s="432"/>
      <c r="AE9" s="432"/>
      <c r="AF9" s="432"/>
      <c r="AG9" s="432"/>
      <c r="AH9" s="432"/>
      <c r="AI9" s="432"/>
      <c r="AJ9" s="432"/>
      <c r="AK9" s="432"/>
      <c r="AL9" s="432"/>
      <c r="AM9" s="429"/>
    </row>
    <row r="10" spans="1:39" ht="36" customHeight="1" x14ac:dyDescent="0.2">
      <c r="A10" s="95">
        <v>1</v>
      </c>
      <c r="B10" s="96"/>
      <c r="C10" s="96"/>
      <c r="D10" s="96" t="s">
        <v>75</v>
      </c>
      <c r="E10" s="96"/>
      <c r="F10" s="97" t="s">
        <v>191</v>
      </c>
      <c r="G10" s="97" t="s">
        <v>192</v>
      </c>
      <c r="H10" s="97" t="s">
        <v>193</v>
      </c>
      <c r="I10" s="97" t="s">
        <v>194</v>
      </c>
      <c r="J10" s="98">
        <v>0.8</v>
      </c>
      <c r="K10" s="99" t="s">
        <v>195</v>
      </c>
      <c r="L10" s="99" t="s">
        <v>196</v>
      </c>
      <c r="M10" s="97" t="s">
        <v>197</v>
      </c>
      <c r="N10" s="97" t="s">
        <v>198</v>
      </c>
      <c r="O10" s="100" t="s">
        <v>199</v>
      </c>
      <c r="P10" s="101" t="s">
        <v>200</v>
      </c>
      <c r="Q10" s="101" t="s">
        <v>200</v>
      </c>
      <c r="R10" s="101" t="s">
        <v>200</v>
      </c>
      <c r="S10" s="101" t="s">
        <v>200</v>
      </c>
      <c r="T10" s="101" t="s">
        <v>200</v>
      </c>
      <c r="U10" s="101" t="s">
        <v>200</v>
      </c>
      <c r="V10" s="101" t="s">
        <v>200</v>
      </c>
      <c r="W10" s="101" t="s">
        <v>200</v>
      </c>
      <c r="X10" s="101" t="s">
        <v>200</v>
      </c>
      <c r="Y10" s="101"/>
      <c r="Z10" s="101"/>
      <c r="AA10" s="102"/>
      <c r="AB10" s="101" t="s">
        <v>200</v>
      </c>
      <c r="AC10" s="101" t="s">
        <v>200</v>
      </c>
      <c r="AD10" s="101" t="s">
        <v>200</v>
      </c>
      <c r="AE10" s="101" t="s">
        <v>200</v>
      </c>
      <c r="AF10" s="101" t="s">
        <v>200</v>
      </c>
      <c r="AG10" s="101" t="s">
        <v>200</v>
      </c>
      <c r="AH10" s="101" t="s">
        <v>200</v>
      </c>
      <c r="AI10" s="101" t="s">
        <v>200</v>
      </c>
      <c r="AJ10" s="101"/>
      <c r="AK10" s="101"/>
      <c r="AL10" s="101"/>
      <c r="AM10" s="102"/>
    </row>
    <row r="11" spans="1:39" ht="36" customHeight="1" x14ac:dyDescent="0.2">
      <c r="A11" s="95">
        <v>1</v>
      </c>
      <c r="B11" s="96"/>
      <c r="C11" s="96"/>
      <c r="D11" s="96" t="s">
        <v>75</v>
      </c>
      <c r="E11" s="96"/>
      <c r="F11" s="97" t="s">
        <v>201</v>
      </c>
      <c r="G11" s="97" t="s">
        <v>192</v>
      </c>
      <c r="H11" s="97" t="s">
        <v>193</v>
      </c>
      <c r="I11" s="97" t="s">
        <v>194</v>
      </c>
      <c r="J11" s="98">
        <v>0.8</v>
      </c>
      <c r="K11" s="99" t="s">
        <v>195</v>
      </c>
      <c r="L11" s="99" t="s">
        <v>196</v>
      </c>
      <c r="M11" s="97" t="s">
        <v>197</v>
      </c>
      <c r="N11" s="97" t="s">
        <v>198</v>
      </c>
      <c r="O11" s="100" t="s">
        <v>199</v>
      </c>
      <c r="P11" s="103" t="s">
        <v>200</v>
      </c>
      <c r="Q11" s="103" t="s">
        <v>200</v>
      </c>
      <c r="R11" s="103" t="s">
        <v>200</v>
      </c>
      <c r="S11" s="103" t="s">
        <v>200</v>
      </c>
      <c r="T11" s="103" t="s">
        <v>200</v>
      </c>
      <c r="U11" s="103" t="s">
        <v>200</v>
      </c>
      <c r="V11" s="103" t="s">
        <v>200</v>
      </c>
      <c r="W11" s="103" t="s">
        <v>200</v>
      </c>
      <c r="X11" s="103" t="s">
        <v>200</v>
      </c>
      <c r="Y11" s="103"/>
      <c r="Z11" s="103"/>
      <c r="AA11" s="104"/>
      <c r="AB11" s="103" t="s">
        <v>200</v>
      </c>
      <c r="AC11" s="103" t="s">
        <v>200</v>
      </c>
      <c r="AD11" s="103" t="s">
        <v>200</v>
      </c>
      <c r="AE11" s="103" t="s">
        <v>200</v>
      </c>
      <c r="AF11" s="103" t="s">
        <v>200</v>
      </c>
      <c r="AG11" s="103" t="s">
        <v>200</v>
      </c>
      <c r="AH11" s="103" t="s">
        <v>200</v>
      </c>
      <c r="AI11" s="103" t="s">
        <v>200</v>
      </c>
      <c r="AJ11" s="103"/>
      <c r="AK11" s="103"/>
      <c r="AL11" s="103"/>
      <c r="AM11" s="104"/>
    </row>
    <row r="12" spans="1:39" ht="36" customHeight="1" x14ac:dyDescent="0.2">
      <c r="A12" s="95">
        <v>1</v>
      </c>
      <c r="B12" s="96"/>
      <c r="C12" s="96"/>
      <c r="D12" s="96" t="s">
        <v>75</v>
      </c>
      <c r="E12" s="96"/>
      <c r="F12" s="97" t="s">
        <v>202</v>
      </c>
      <c r="G12" s="97" t="s">
        <v>192</v>
      </c>
      <c r="H12" s="97" t="s">
        <v>193</v>
      </c>
      <c r="I12" s="97" t="s">
        <v>194</v>
      </c>
      <c r="J12" s="98">
        <v>0.8</v>
      </c>
      <c r="K12" s="99" t="s">
        <v>195</v>
      </c>
      <c r="L12" s="99" t="s">
        <v>196</v>
      </c>
      <c r="M12" s="97" t="s">
        <v>197</v>
      </c>
      <c r="N12" s="97" t="s">
        <v>198</v>
      </c>
      <c r="O12" s="100" t="s">
        <v>199</v>
      </c>
      <c r="P12" s="103" t="s">
        <v>200</v>
      </c>
      <c r="Q12" s="103" t="s">
        <v>200</v>
      </c>
      <c r="R12" s="103" t="s">
        <v>200</v>
      </c>
      <c r="S12" s="103" t="s">
        <v>200</v>
      </c>
      <c r="T12" s="103" t="s">
        <v>200</v>
      </c>
      <c r="U12" s="103" t="s">
        <v>200</v>
      </c>
      <c r="V12" s="103" t="s">
        <v>200</v>
      </c>
      <c r="W12" s="103" t="s">
        <v>200</v>
      </c>
      <c r="X12" s="105">
        <f>29/30</f>
        <v>0.96666666666666667</v>
      </c>
      <c r="Y12" s="103"/>
      <c r="Z12" s="103"/>
      <c r="AA12" s="104"/>
      <c r="AB12" s="103" t="s">
        <v>200</v>
      </c>
      <c r="AC12" s="103" t="s">
        <v>200</v>
      </c>
      <c r="AD12" s="103" t="s">
        <v>200</v>
      </c>
      <c r="AE12" s="103" t="s">
        <v>200</v>
      </c>
      <c r="AF12" s="103" t="s">
        <v>200</v>
      </c>
      <c r="AG12" s="103" t="s">
        <v>200</v>
      </c>
      <c r="AH12" s="103" t="s">
        <v>200</v>
      </c>
      <c r="AI12" s="103" t="s">
        <v>200</v>
      </c>
      <c r="AJ12" s="103"/>
      <c r="AK12" s="103"/>
      <c r="AL12" s="103"/>
      <c r="AM12" s="104"/>
    </row>
    <row r="13" spans="1:39" ht="36" customHeight="1" x14ac:dyDescent="0.2">
      <c r="A13" s="95">
        <v>1</v>
      </c>
      <c r="B13" s="106"/>
      <c r="C13" s="106"/>
      <c r="D13" s="106" t="s">
        <v>75</v>
      </c>
      <c r="E13" s="106"/>
      <c r="F13" s="107" t="s">
        <v>203</v>
      </c>
      <c r="G13" s="97" t="s">
        <v>192</v>
      </c>
      <c r="H13" s="97" t="s">
        <v>204</v>
      </c>
      <c r="I13" s="97" t="s">
        <v>194</v>
      </c>
      <c r="J13" s="98">
        <v>0.8</v>
      </c>
      <c r="K13" s="99" t="s">
        <v>195</v>
      </c>
      <c r="L13" s="99" t="s">
        <v>196</v>
      </c>
      <c r="M13" s="97" t="s">
        <v>197</v>
      </c>
      <c r="N13" s="97" t="s">
        <v>198</v>
      </c>
      <c r="O13" s="100" t="s">
        <v>199</v>
      </c>
      <c r="P13" s="103" t="s">
        <v>200</v>
      </c>
      <c r="Q13" s="103" t="s">
        <v>200</v>
      </c>
      <c r="R13" s="103" t="s">
        <v>200</v>
      </c>
      <c r="S13" s="103" t="s">
        <v>200</v>
      </c>
      <c r="T13" s="103" t="s">
        <v>200</v>
      </c>
      <c r="U13" s="103" t="s">
        <v>200</v>
      </c>
      <c r="V13" s="103" t="s">
        <v>200</v>
      </c>
      <c r="W13" s="103" t="s">
        <v>200</v>
      </c>
      <c r="X13" s="103" t="s">
        <v>200</v>
      </c>
      <c r="Y13" s="108"/>
      <c r="Z13" s="109"/>
      <c r="AA13" s="110"/>
      <c r="AB13" s="103" t="s">
        <v>200</v>
      </c>
      <c r="AC13" s="103" t="s">
        <v>200</v>
      </c>
      <c r="AD13" s="103" t="s">
        <v>200</v>
      </c>
      <c r="AE13" s="103" t="s">
        <v>200</v>
      </c>
      <c r="AF13" s="103" t="s">
        <v>200</v>
      </c>
      <c r="AG13" s="103" t="s">
        <v>200</v>
      </c>
      <c r="AH13" s="103" t="s">
        <v>200</v>
      </c>
      <c r="AI13" s="103" t="s">
        <v>200</v>
      </c>
      <c r="AJ13" s="109"/>
      <c r="AK13" s="109"/>
      <c r="AL13" s="109"/>
      <c r="AM13" s="109"/>
    </row>
    <row r="14" spans="1:39" ht="36" customHeight="1" x14ac:dyDescent="0.2">
      <c r="A14" s="95">
        <v>1</v>
      </c>
      <c r="B14" s="106"/>
      <c r="C14" s="106"/>
      <c r="D14" s="106" t="s">
        <v>75</v>
      </c>
      <c r="E14" s="106"/>
      <c r="F14" s="107" t="s">
        <v>205</v>
      </c>
      <c r="G14" s="97" t="s">
        <v>192</v>
      </c>
      <c r="H14" s="97" t="s">
        <v>206</v>
      </c>
      <c r="I14" s="97" t="s">
        <v>194</v>
      </c>
      <c r="J14" s="98">
        <v>0.8</v>
      </c>
      <c r="K14" s="99" t="s">
        <v>195</v>
      </c>
      <c r="L14" s="99" t="s">
        <v>196</v>
      </c>
      <c r="M14" s="97" t="s">
        <v>197</v>
      </c>
      <c r="N14" s="97" t="s">
        <v>198</v>
      </c>
      <c r="O14" s="100" t="s">
        <v>199</v>
      </c>
      <c r="P14" s="103" t="s">
        <v>200</v>
      </c>
      <c r="Q14" s="103" t="s">
        <v>200</v>
      </c>
      <c r="R14" s="103" t="s">
        <v>200</v>
      </c>
      <c r="S14" s="103" t="s">
        <v>200</v>
      </c>
      <c r="T14" s="103" t="s">
        <v>200</v>
      </c>
      <c r="U14" s="103" t="s">
        <v>200</v>
      </c>
      <c r="V14" s="103" t="s">
        <v>200</v>
      </c>
      <c r="W14" s="103" t="s">
        <v>200</v>
      </c>
      <c r="X14" s="103" t="s">
        <v>200</v>
      </c>
      <c r="Y14" s="109"/>
      <c r="Z14" s="109"/>
      <c r="AA14" s="109"/>
      <c r="AB14" s="103" t="s">
        <v>200</v>
      </c>
      <c r="AC14" s="103" t="s">
        <v>200</v>
      </c>
      <c r="AD14" s="103" t="s">
        <v>200</v>
      </c>
      <c r="AE14" s="103" t="s">
        <v>200</v>
      </c>
      <c r="AF14" s="103" t="s">
        <v>200</v>
      </c>
      <c r="AG14" s="103" t="s">
        <v>200</v>
      </c>
      <c r="AH14" s="103" t="s">
        <v>200</v>
      </c>
      <c r="AI14" s="103" t="s">
        <v>200</v>
      </c>
      <c r="AJ14" s="109"/>
      <c r="AK14" s="109"/>
      <c r="AL14" s="109"/>
      <c r="AM14" s="109"/>
    </row>
    <row r="15" spans="1:39" ht="36" customHeight="1" thickBot="1" x14ac:dyDescent="0.25">
      <c r="A15" s="111">
        <v>1</v>
      </c>
      <c r="B15" s="106"/>
      <c r="C15" s="106"/>
      <c r="D15" s="106" t="s">
        <v>75</v>
      </c>
      <c r="E15" s="106"/>
      <c r="F15" s="107" t="s">
        <v>207</v>
      </c>
      <c r="G15" s="107" t="s">
        <v>192</v>
      </c>
      <c r="H15" s="107" t="s">
        <v>193</v>
      </c>
      <c r="I15" s="97" t="s">
        <v>194</v>
      </c>
      <c r="J15" s="112">
        <v>0.8</v>
      </c>
      <c r="K15" s="113" t="s">
        <v>195</v>
      </c>
      <c r="L15" s="113" t="s">
        <v>196</v>
      </c>
      <c r="M15" s="107" t="s">
        <v>197</v>
      </c>
      <c r="N15" s="107" t="s">
        <v>198</v>
      </c>
      <c r="O15" s="114" t="s">
        <v>199</v>
      </c>
      <c r="P15" s="115" t="s">
        <v>200</v>
      </c>
      <c r="Q15" s="115" t="s">
        <v>200</v>
      </c>
      <c r="R15" s="115" t="s">
        <v>200</v>
      </c>
      <c r="S15" s="115" t="s">
        <v>200</v>
      </c>
      <c r="T15" s="115" t="s">
        <v>200</v>
      </c>
      <c r="U15" s="115" t="s">
        <v>200</v>
      </c>
      <c r="V15" s="115" t="s">
        <v>200</v>
      </c>
      <c r="W15" s="115" t="s">
        <v>200</v>
      </c>
      <c r="X15" s="115" t="s">
        <v>200</v>
      </c>
      <c r="Y15" s="109"/>
      <c r="Z15" s="116"/>
      <c r="AA15" s="110"/>
      <c r="AB15" s="115" t="s">
        <v>200</v>
      </c>
      <c r="AC15" s="115" t="s">
        <v>200</v>
      </c>
      <c r="AD15" s="115" t="s">
        <v>200</v>
      </c>
      <c r="AE15" s="115" t="s">
        <v>200</v>
      </c>
      <c r="AF15" s="115" t="s">
        <v>200</v>
      </c>
      <c r="AG15" s="115" t="s">
        <v>200</v>
      </c>
      <c r="AH15" s="115" t="s">
        <v>200</v>
      </c>
      <c r="AI15" s="115" t="s">
        <v>200</v>
      </c>
      <c r="AJ15" s="109"/>
      <c r="AK15" s="115"/>
      <c r="AL15" s="115"/>
      <c r="AM15" s="117"/>
    </row>
    <row r="16" spans="1:39" ht="36" customHeight="1" x14ac:dyDescent="0.2">
      <c r="A16" s="118">
        <v>2</v>
      </c>
      <c r="B16" s="119" t="s">
        <v>75</v>
      </c>
      <c r="C16" s="119"/>
      <c r="D16" s="119"/>
      <c r="E16" s="119"/>
      <c r="F16" s="120" t="s">
        <v>208</v>
      </c>
      <c r="G16" s="120" t="s">
        <v>209</v>
      </c>
      <c r="H16" s="120" t="s">
        <v>210</v>
      </c>
      <c r="I16" s="120" t="s">
        <v>211</v>
      </c>
      <c r="J16" s="121">
        <v>0.85</v>
      </c>
      <c r="K16" s="122" t="s">
        <v>195</v>
      </c>
      <c r="L16" s="122" t="s">
        <v>212</v>
      </c>
      <c r="M16" s="120" t="s">
        <v>197</v>
      </c>
      <c r="N16" s="120" t="s">
        <v>213</v>
      </c>
      <c r="O16" s="123" t="s">
        <v>199</v>
      </c>
      <c r="P16" s="310" t="s">
        <v>200</v>
      </c>
      <c r="Q16" s="124" t="s">
        <v>200</v>
      </c>
      <c r="R16" s="125" t="s">
        <v>200</v>
      </c>
      <c r="S16" s="125">
        <f>8.22/15.84</f>
        <v>0.51893939393939403</v>
      </c>
      <c r="T16" s="126">
        <f>13.74/36.84</f>
        <v>0.37296416938110744</v>
      </c>
      <c r="U16" s="127">
        <f>25.81/57.85</f>
        <v>0.44615384615384612</v>
      </c>
      <c r="V16" s="127">
        <f>64.41/65.77</f>
        <v>0.97932187927626579</v>
      </c>
      <c r="W16" s="128">
        <v>1</v>
      </c>
      <c r="X16" s="129">
        <v>1</v>
      </c>
      <c r="Y16" s="130"/>
      <c r="Z16" s="131"/>
      <c r="AA16" s="132"/>
      <c r="AB16" s="133" t="s">
        <v>200</v>
      </c>
      <c r="AC16" s="128" t="s">
        <v>200</v>
      </c>
      <c r="AD16" s="134" t="s">
        <v>200</v>
      </c>
      <c r="AE16" s="134" t="s">
        <v>200</v>
      </c>
      <c r="AF16" s="134" t="s">
        <v>214</v>
      </c>
      <c r="AG16" s="134" t="s">
        <v>215</v>
      </c>
      <c r="AH16" s="134" t="s">
        <v>215</v>
      </c>
      <c r="AI16" s="134" t="s">
        <v>216</v>
      </c>
      <c r="AJ16" s="134"/>
      <c r="AK16" s="101"/>
      <c r="AL16" s="101"/>
      <c r="AM16" s="102"/>
    </row>
    <row r="17" spans="1:53" ht="36" customHeight="1" x14ac:dyDescent="0.2">
      <c r="A17" s="95">
        <v>2</v>
      </c>
      <c r="B17" s="96" t="s">
        <v>75</v>
      </c>
      <c r="C17" s="96"/>
      <c r="D17" s="96"/>
      <c r="E17" s="96"/>
      <c r="F17" s="97" t="s">
        <v>217</v>
      </c>
      <c r="G17" s="97" t="s">
        <v>209</v>
      </c>
      <c r="H17" s="97" t="s">
        <v>210</v>
      </c>
      <c r="I17" s="97" t="s">
        <v>211</v>
      </c>
      <c r="J17" s="98">
        <v>0.85</v>
      </c>
      <c r="K17" s="99" t="s">
        <v>195</v>
      </c>
      <c r="L17" s="99" t="s">
        <v>212</v>
      </c>
      <c r="M17" s="97" t="s">
        <v>197</v>
      </c>
      <c r="N17" s="97" t="s">
        <v>213</v>
      </c>
      <c r="O17" s="100" t="s">
        <v>199</v>
      </c>
      <c r="P17" s="311" t="s">
        <v>200</v>
      </c>
      <c r="Q17" s="105" t="s">
        <v>200</v>
      </c>
      <c r="R17" s="103" t="s">
        <v>200</v>
      </c>
      <c r="S17" s="103" t="s">
        <v>200</v>
      </c>
      <c r="T17" s="103" t="s">
        <v>200</v>
      </c>
      <c r="U17" s="135">
        <v>1</v>
      </c>
      <c r="V17" s="105">
        <v>1</v>
      </c>
      <c r="W17" s="105"/>
      <c r="X17" s="105"/>
      <c r="Y17" s="105"/>
      <c r="Z17" s="103"/>
      <c r="AA17" s="104"/>
      <c r="AB17" s="136" t="s">
        <v>200</v>
      </c>
      <c r="AC17" s="105" t="s">
        <v>200</v>
      </c>
      <c r="AD17" s="103" t="s">
        <v>200</v>
      </c>
      <c r="AE17" s="103" t="s">
        <v>200</v>
      </c>
      <c r="AF17" s="103" t="s">
        <v>200</v>
      </c>
      <c r="AG17" s="103" t="s">
        <v>200</v>
      </c>
      <c r="AH17" s="103"/>
      <c r="AI17" s="103"/>
      <c r="AJ17" s="103"/>
      <c r="AK17" s="103"/>
      <c r="AL17" s="18"/>
      <c r="AM17" s="104"/>
    </row>
    <row r="18" spans="1:53" ht="36" customHeight="1" x14ac:dyDescent="0.2">
      <c r="A18" s="95">
        <v>2</v>
      </c>
      <c r="B18" s="96" t="s">
        <v>75</v>
      </c>
      <c r="C18" s="96"/>
      <c r="D18" s="96"/>
      <c r="E18" s="96"/>
      <c r="F18" s="97" t="s">
        <v>218</v>
      </c>
      <c r="G18" s="97" t="s">
        <v>209</v>
      </c>
      <c r="H18" s="97" t="s">
        <v>210</v>
      </c>
      <c r="I18" s="97" t="s">
        <v>211</v>
      </c>
      <c r="J18" s="98">
        <v>0.85</v>
      </c>
      <c r="K18" s="99" t="s">
        <v>195</v>
      </c>
      <c r="L18" s="99" t="s">
        <v>212</v>
      </c>
      <c r="M18" s="97" t="s">
        <v>197</v>
      </c>
      <c r="N18" s="97" t="s">
        <v>213</v>
      </c>
      <c r="O18" s="100" t="s">
        <v>199</v>
      </c>
      <c r="P18" s="136" t="s">
        <v>200</v>
      </c>
      <c r="Q18" s="105">
        <v>1</v>
      </c>
      <c r="R18" s="105">
        <f>47.2/63.88</f>
        <v>0.73888541014402009</v>
      </c>
      <c r="S18" s="105">
        <f>50/73.67</f>
        <v>0.6787023211619384</v>
      </c>
      <c r="T18" s="105">
        <f>63/82.25</f>
        <v>0.76595744680851063</v>
      </c>
      <c r="U18" s="103"/>
      <c r="V18" s="135"/>
      <c r="W18" s="103"/>
      <c r="X18" s="103"/>
      <c r="Y18" s="103"/>
      <c r="Z18" s="103"/>
      <c r="AA18" s="104"/>
      <c r="AB18" s="137" t="s">
        <v>200</v>
      </c>
      <c r="AC18" s="103" t="s">
        <v>200</v>
      </c>
      <c r="AD18" s="103" t="s">
        <v>214</v>
      </c>
      <c r="AE18" s="103" t="s">
        <v>214</v>
      </c>
      <c r="AF18" s="103" t="s">
        <v>215</v>
      </c>
      <c r="AG18" s="103"/>
      <c r="AH18" s="103"/>
      <c r="AI18" s="103"/>
      <c r="AJ18" s="103"/>
      <c r="AK18" s="103"/>
      <c r="AL18" s="103"/>
      <c r="AM18" s="104"/>
    </row>
    <row r="19" spans="1:53" ht="36" customHeight="1" x14ac:dyDescent="0.2">
      <c r="A19" s="95">
        <v>2</v>
      </c>
      <c r="B19" s="96" t="s">
        <v>75</v>
      </c>
      <c r="C19" s="106"/>
      <c r="D19" s="106"/>
      <c r="E19" s="106"/>
      <c r="F19" s="107" t="s">
        <v>219</v>
      </c>
      <c r="G19" s="97" t="s">
        <v>209</v>
      </c>
      <c r="H19" s="97" t="s">
        <v>210</v>
      </c>
      <c r="I19" s="97" t="s">
        <v>211</v>
      </c>
      <c r="J19" s="98">
        <v>0.85</v>
      </c>
      <c r="K19" s="99" t="s">
        <v>195</v>
      </c>
      <c r="L19" s="99" t="s">
        <v>212</v>
      </c>
      <c r="M19" s="97" t="s">
        <v>197</v>
      </c>
      <c r="N19" s="97" t="s">
        <v>213</v>
      </c>
      <c r="O19" s="100" t="s">
        <v>199</v>
      </c>
      <c r="P19" s="138" t="s">
        <v>200</v>
      </c>
      <c r="Q19" s="108" t="s">
        <v>200</v>
      </c>
      <c r="R19" s="139" t="s">
        <v>200</v>
      </c>
      <c r="S19" s="108">
        <v>1</v>
      </c>
      <c r="T19" s="140">
        <v>1</v>
      </c>
      <c r="U19" s="141">
        <f>61.07/65.84</f>
        <v>0.92755164034021864</v>
      </c>
      <c r="V19" s="116">
        <f>76.03/76.5</f>
        <v>0.9938562091503268</v>
      </c>
      <c r="W19" s="108">
        <f>85.61/88.65</f>
        <v>0.96570783981951491</v>
      </c>
      <c r="X19" s="142">
        <f>87.97/91.89</f>
        <v>0.95734029818260957</v>
      </c>
      <c r="Y19" s="108">
        <f>89.02/91.11</f>
        <v>0.97706069586214461</v>
      </c>
      <c r="Z19" s="109"/>
      <c r="AA19" s="110"/>
      <c r="AB19" s="143" t="s">
        <v>200</v>
      </c>
      <c r="AC19" s="109" t="s">
        <v>200</v>
      </c>
      <c r="AD19" s="109" t="s">
        <v>200</v>
      </c>
      <c r="AE19" s="109" t="s">
        <v>200</v>
      </c>
      <c r="AF19" s="109" t="s">
        <v>216</v>
      </c>
      <c r="AG19" s="109" t="s">
        <v>214</v>
      </c>
      <c r="AH19" s="109" t="s">
        <v>215</v>
      </c>
      <c r="AI19" s="109" t="s">
        <v>214</v>
      </c>
      <c r="AJ19" s="109" t="s">
        <v>214</v>
      </c>
      <c r="AK19" s="109" t="s">
        <v>215</v>
      </c>
      <c r="AL19" s="109"/>
      <c r="AM19" s="110"/>
    </row>
    <row r="20" spans="1:53" ht="36" customHeight="1" x14ac:dyDescent="0.2">
      <c r="A20" s="95">
        <v>2</v>
      </c>
      <c r="B20" s="96" t="s">
        <v>75</v>
      </c>
      <c r="C20" s="106"/>
      <c r="D20" s="106"/>
      <c r="E20" s="106"/>
      <c r="F20" s="107" t="s">
        <v>220</v>
      </c>
      <c r="G20" s="97" t="s">
        <v>209</v>
      </c>
      <c r="H20" s="97" t="s">
        <v>210</v>
      </c>
      <c r="I20" s="97" t="s">
        <v>211</v>
      </c>
      <c r="J20" s="98">
        <v>0.85</v>
      </c>
      <c r="K20" s="99" t="s">
        <v>195</v>
      </c>
      <c r="L20" s="99" t="s">
        <v>212</v>
      </c>
      <c r="M20" s="97" t="s">
        <v>197</v>
      </c>
      <c r="N20" s="97" t="s">
        <v>213</v>
      </c>
      <c r="O20" s="100" t="s">
        <v>199</v>
      </c>
      <c r="P20" s="138" t="s">
        <v>200</v>
      </c>
      <c r="Q20" s="141">
        <f>0.39/2.2</f>
        <v>0.17727272727272728</v>
      </c>
      <c r="R20" s="141">
        <f>3.26/4.44</f>
        <v>0.73423423423423417</v>
      </c>
      <c r="S20" s="141">
        <f>4.65/7.55</f>
        <v>0.61589403973509937</v>
      </c>
      <c r="T20" s="140">
        <f>5.18/8.96</f>
        <v>0.57812499999999989</v>
      </c>
      <c r="U20" s="141">
        <f>7.52/23.2</f>
        <v>0.32413793103448274</v>
      </c>
      <c r="V20" s="116">
        <v>1</v>
      </c>
      <c r="W20" s="108"/>
      <c r="X20" s="108"/>
      <c r="Y20" s="109"/>
      <c r="Z20" s="109"/>
      <c r="AA20" s="144"/>
      <c r="AB20" s="143" t="s">
        <v>200</v>
      </c>
      <c r="AC20" s="109" t="s">
        <v>200</v>
      </c>
      <c r="AD20" s="109" t="s">
        <v>215</v>
      </c>
      <c r="AE20" s="109" t="s">
        <v>214</v>
      </c>
      <c r="AF20" s="109" t="s">
        <v>214</v>
      </c>
      <c r="AG20" s="109" t="s">
        <v>214</v>
      </c>
      <c r="AH20" s="109" t="s">
        <v>215</v>
      </c>
      <c r="AI20" s="109"/>
      <c r="AJ20" s="109"/>
      <c r="AK20" s="109"/>
      <c r="AL20" s="109"/>
      <c r="AM20" s="110"/>
    </row>
    <row r="21" spans="1:53" ht="36" customHeight="1" thickBot="1" x14ac:dyDescent="0.25">
      <c r="A21" s="145">
        <v>2</v>
      </c>
      <c r="B21" s="146" t="s">
        <v>75</v>
      </c>
      <c r="C21" s="146"/>
      <c r="D21" s="146"/>
      <c r="E21" s="146"/>
      <c r="F21" s="147" t="s">
        <v>221</v>
      </c>
      <c r="G21" s="147" t="s">
        <v>209</v>
      </c>
      <c r="H21" s="147" t="s">
        <v>210</v>
      </c>
      <c r="I21" s="147" t="s">
        <v>211</v>
      </c>
      <c r="J21" s="148">
        <v>0.85</v>
      </c>
      <c r="K21" s="149" t="s">
        <v>195</v>
      </c>
      <c r="L21" s="149" t="s">
        <v>212</v>
      </c>
      <c r="M21" s="147" t="s">
        <v>197</v>
      </c>
      <c r="N21" s="147" t="s">
        <v>213</v>
      </c>
      <c r="O21" s="114" t="s">
        <v>199</v>
      </c>
      <c r="P21" s="312" t="s">
        <v>200</v>
      </c>
      <c r="Q21" s="150" t="s">
        <v>200</v>
      </c>
      <c r="R21" s="151" t="s">
        <v>200</v>
      </c>
      <c r="S21" s="152" t="s">
        <v>200</v>
      </c>
      <c r="T21" s="152" t="s">
        <v>200</v>
      </c>
      <c r="U21" s="153">
        <v>1</v>
      </c>
      <c r="V21" s="152">
        <f>3.85/3.85</f>
        <v>1</v>
      </c>
      <c r="W21" s="153">
        <f>3.85/3.85</f>
        <v>1</v>
      </c>
      <c r="X21" s="152"/>
      <c r="Y21" s="153"/>
      <c r="Z21" s="115"/>
      <c r="AA21" s="117"/>
      <c r="AB21" s="154" t="s">
        <v>200</v>
      </c>
      <c r="AC21" s="115" t="s">
        <v>200</v>
      </c>
      <c r="AD21" s="115" t="s">
        <v>200</v>
      </c>
      <c r="AE21" s="115" t="s">
        <v>200</v>
      </c>
      <c r="AF21" s="115" t="s">
        <v>200</v>
      </c>
      <c r="AG21" s="115" t="s">
        <v>200</v>
      </c>
      <c r="AH21" s="115" t="s">
        <v>216</v>
      </c>
      <c r="AI21" s="115" t="s">
        <v>216</v>
      </c>
      <c r="AJ21" s="115"/>
      <c r="AK21" s="115"/>
      <c r="AL21" s="115"/>
      <c r="AM21" s="117"/>
    </row>
    <row r="22" spans="1:53" ht="36" customHeight="1" x14ac:dyDescent="0.2">
      <c r="A22" s="155">
        <v>3</v>
      </c>
      <c r="B22" s="156"/>
      <c r="C22" s="157"/>
      <c r="D22" s="157"/>
      <c r="E22" s="157" t="s">
        <v>75</v>
      </c>
      <c r="F22" s="158" t="s">
        <v>222</v>
      </c>
      <c r="G22" s="158" t="s">
        <v>223</v>
      </c>
      <c r="H22" s="158" t="s">
        <v>224</v>
      </c>
      <c r="I22" s="158" t="s">
        <v>211</v>
      </c>
      <c r="J22" s="158">
        <v>0</v>
      </c>
      <c r="K22" s="159" t="s">
        <v>225</v>
      </c>
      <c r="L22" s="159" t="s">
        <v>226</v>
      </c>
      <c r="M22" s="158" t="s">
        <v>227</v>
      </c>
      <c r="N22" s="158" t="s">
        <v>228</v>
      </c>
      <c r="O22" s="123" t="s">
        <v>199</v>
      </c>
      <c r="P22" s="160" t="s">
        <v>200</v>
      </c>
      <c r="Q22" s="101" t="s">
        <v>200</v>
      </c>
      <c r="R22" s="101" t="s">
        <v>200</v>
      </c>
      <c r="S22" s="101">
        <v>0</v>
      </c>
      <c r="T22" s="101">
        <v>0</v>
      </c>
      <c r="U22" s="101">
        <v>0</v>
      </c>
      <c r="V22" s="101">
        <v>0</v>
      </c>
      <c r="W22" s="101">
        <v>0</v>
      </c>
      <c r="X22" s="101"/>
      <c r="Y22" s="101"/>
      <c r="Z22" s="101"/>
      <c r="AA22" s="102"/>
      <c r="AB22" s="160" t="s">
        <v>200</v>
      </c>
      <c r="AC22" s="101" t="s">
        <v>200</v>
      </c>
      <c r="AD22" s="101" t="s">
        <v>200</v>
      </c>
      <c r="AE22" s="101" t="s">
        <v>200</v>
      </c>
      <c r="AF22" s="101" t="s">
        <v>216</v>
      </c>
      <c r="AG22" s="101" t="s">
        <v>216</v>
      </c>
      <c r="AH22" s="101" t="s">
        <v>216</v>
      </c>
      <c r="AI22" s="101" t="s">
        <v>216</v>
      </c>
      <c r="AJ22" s="101"/>
      <c r="AK22" s="101"/>
      <c r="AL22" s="101"/>
      <c r="AM22" s="102"/>
    </row>
    <row r="23" spans="1:53" ht="36" customHeight="1" x14ac:dyDescent="0.2">
      <c r="A23" s="95">
        <v>3</v>
      </c>
      <c r="B23" s="12"/>
      <c r="C23" s="96"/>
      <c r="D23" s="96"/>
      <c r="E23" s="96" t="s">
        <v>75</v>
      </c>
      <c r="F23" s="97" t="s">
        <v>229</v>
      </c>
      <c r="G23" s="97" t="s">
        <v>223</v>
      </c>
      <c r="H23" s="97" t="s">
        <v>224</v>
      </c>
      <c r="I23" s="97" t="s">
        <v>211</v>
      </c>
      <c r="J23" s="97">
        <v>0</v>
      </c>
      <c r="K23" s="99" t="s">
        <v>225</v>
      </c>
      <c r="L23" s="99" t="s">
        <v>226</v>
      </c>
      <c r="M23" s="97" t="s">
        <v>227</v>
      </c>
      <c r="N23" s="97" t="s">
        <v>228</v>
      </c>
      <c r="O23" s="100" t="s">
        <v>199</v>
      </c>
      <c r="P23" s="160" t="s">
        <v>200</v>
      </c>
      <c r="Q23" s="101" t="s">
        <v>200</v>
      </c>
      <c r="R23" s="103" t="s">
        <v>200</v>
      </c>
      <c r="S23" s="103" t="s">
        <v>200</v>
      </c>
      <c r="T23" s="103" t="s">
        <v>200</v>
      </c>
      <c r="U23" s="103">
        <v>0</v>
      </c>
      <c r="V23" s="103">
        <v>0</v>
      </c>
      <c r="W23" s="103">
        <v>0</v>
      </c>
      <c r="X23" s="103"/>
      <c r="Y23" s="103"/>
      <c r="Z23" s="103"/>
      <c r="AA23" s="104"/>
      <c r="AB23" s="137" t="s">
        <v>200</v>
      </c>
      <c r="AC23" s="103" t="s">
        <v>200</v>
      </c>
      <c r="AD23" s="103" t="s">
        <v>200</v>
      </c>
      <c r="AE23" s="103" t="s">
        <v>200</v>
      </c>
      <c r="AF23" s="103" t="s">
        <v>200</v>
      </c>
      <c r="AG23" s="103" t="s">
        <v>216</v>
      </c>
      <c r="AH23" s="103" t="s">
        <v>216</v>
      </c>
      <c r="AI23" s="103" t="s">
        <v>216</v>
      </c>
      <c r="AJ23" s="101"/>
      <c r="AK23" s="101"/>
      <c r="AL23" s="101"/>
      <c r="AM23" s="102"/>
    </row>
    <row r="24" spans="1:53" ht="36" customHeight="1" x14ac:dyDescent="0.2">
      <c r="A24" s="95">
        <v>3</v>
      </c>
      <c r="B24" s="12"/>
      <c r="C24" s="96"/>
      <c r="D24" s="96"/>
      <c r="E24" s="96" t="s">
        <v>75</v>
      </c>
      <c r="F24" s="97" t="s">
        <v>230</v>
      </c>
      <c r="G24" s="97" t="s">
        <v>223</v>
      </c>
      <c r="H24" s="97" t="s">
        <v>224</v>
      </c>
      <c r="I24" s="97" t="s">
        <v>211</v>
      </c>
      <c r="J24" s="97">
        <v>0</v>
      </c>
      <c r="K24" s="99" t="s">
        <v>225</v>
      </c>
      <c r="L24" s="99" t="s">
        <v>226</v>
      </c>
      <c r="M24" s="97" t="s">
        <v>227</v>
      </c>
      <c r="N24" s="97" t="s">
        <v>228</v>
      </c>
      <c r="O24" s="100" t="s">
        <v>199</v>
      </c>
      <c r="P24" s="160" t="s">
        <v>200</v>
      </c>
      <c r="Q24" s="101">
        <v>0</v>
      </c>
      <c r="R24" s="103">
        <v>0</v>
      </c>
      <c r="S24" s="103">
        <v>0</v>
      </c>
      <c r="T24" s="103">
        <v>0</v>
      </c>
      <c r="U24" s="103">
        <v>0</v>
      </c>
      <c r="V24" s="103">
        <v>0</v>
      </c>
      <c r="W24" s="103">
        <v>0</v>
      </c>
      <c r="X24" s="103"/>
      <c r="Y24" s="103"/>
      <c r="Z24" s="103"/>
      <c r="AA24" s="104"/>
      <c r="AB24" s="137" t="s">
        <v>200</v>
      </c>
      <c r="AC24" s="103" t="s">
        <v>200</v>
      </c>
      <c r="AD24" s="103" t="s">
        <v>216</v>
      </c>
      <c r="AE24" s="103" t="s">
        <v>216</v>
      </c>
      <c r="AF24" s="103" t="s">
        <v>216</v>
      </c>
      <c r="AG24" s="103" t="s">
        <v>216</v>
      </c>
      <c r="AH24" s="103" t="s">
        <v>216</v>
      </c>
      <c r="AI24" s="103" t="s">
        <v>216</v>
      </c>
      <c r="AJ24" s="101"/>
      <c r="AK24" s="101"/>
      <c r="AL24" s="101"/>
      <c r="AM24" s="102"/>
    </row>
    <row r="25" spans="1:53" ht="36" customHeight="1" x14ac:dyDescent="0.2">
      <c r="A25" s="95">
        <v>3</v>
      </c>
      <c r="B25" s="12"/>
      <c r="C25" s="96"/>
      <c r="D25" s="96"/>
      <c r="E25" s="96" t="s">
        <v>75</v>
      </c>
      <c r="F25" s="97" t="s">
        <v>231</v>
      </c>
      <c r="G25" s="97" t="s">
        <v>223</v>
      </c>
      <c r="H25" s="97" t="s">
        <v>224</v>
      </c>
      <c r="I25" s="97" t="s">
        <v>211</v>
      </c>
      <c r="J25" s="97">
        <v>0</v>
      </c>
      <c r="K25" s="99" t="s">
        <v>225</v>
      </c>
      <c r="L25" s="99" t="s">
        <v>226</v>
      </c>
      <c r="M25" s="97" t="s">
        <v>227</v>
      </c>
      <c r="N25" s="97" t="s">
        <v>228</v>
      </c>
      <c r="O25" s="100" t="s">
        <v>199</v>
      </c>
      <c r="P25" s="160" t="s">
        <v>200</v>
      </c>
      <c r="Q25" s="101">
        <v>1</v>
      </c>
      <c r="R25" s="103">
        <v>0</v>
      </c>
      <c r="S25" s="103">
        <v>0</v>
      </c>
      <c r="T25" s="103">
        <v>0</v>
      </c>
      <c r="U25" s="103">
        <v>0</v>
      </c>
      <c r="V25" s="103">
        <v>0</v>
      </c>
      <c r="W25" s="103">
        <v>0</v>
      </c>
      <c r="X25" s="103"/>
      <c r="Y25" s="103"/>
      <c r="Z25" s="103"/>
      <c r="AA25" s="104"/>
      <c r="AB25" s="137" t="s">
        <v>200</v>
      </c>
      <c r="AC25" s="103" t="s">
        <v>200</v>
      </c>
      <c r="AD25" s="103" t="s">
        <v>215</v>
      </c>
      <c r="AE25" s="103" t="s">
        <v>214</v>
      </c>
      <c r="AF25" s="103" t="s">
        <v>216</v>
      </c>
      <c r="AG25" s="103" t="s">
        <v>216</v>
      </c>
      <c r="AH25" s="103" t="s">
        <v>216</v>
      </c>
      <c r="AI25" s="103" t="s">
        <v>216</v>
      </c>
      <c r="AJ25" s="101"/>
      <c r="AK25" s="101"/>
      <c r="AL25" s="101"/>
      <c r="AM25" s="102"/>
    </row>
    <row r="26" spans="1:53" ht="36" customHeight="1" x14ac:dyDescent="0.2">
      <c r="A26" s="95">
        <v>3</v>
      </c>
      <c r="B26" s="12"/>
      <c r="C26" s="96"/>
      <c r="D26" s="96"/>
      <c r="E26" s="96" t="s">
        <v>75</v>
      </c>
      <c r="F26" s="97" t="s">
        <v>232</v>
      </c>
      <c r="G26" s="97" t="s">
        <v>223</v>
      </c>
      <c r="H26" s="97" t="s">
        <v>224</v>
      </c>
      <c r="I26" s="97" t="s">
        <v>211</v>
      </c>
      <c r="J26" s="97">
        <v>0</v>
      </c>
      <c r="K26" s="99" t="s">
        <v>225</v>
      </c>
      <c r="L26" s="99" t="s">
        <v>226</v>
      </c>
      <c r="M26" s="97" t="s">
        <v>227</v>
      </c>
      <c r="N26" s="97" t="s">
        <v>228</v>
      </c>
      <c r="O26" s="100" t="s">
        <v>199</v>
      </c>
      <c r="P26" s="160" t="s">
        <v>200</v>
      </c>
      <c r="Q26" s="101">
        <v>0</v>
      </c>
      <c r="R26" s="103">
        <v>0</v>
      </c>
      <c r="S26" s="103">
        <v>0</v>
      </c>
      <c r="T26" s="103">
        <v>0</v>
      </c>
      <c r="U26" s="103">
        <v>1</v>
      </c>
      <c r="V26" s="103">
        <v>0</v>
      </c>
      <c r="W26" s="103">
        <v>0</v>
      </c>
      <c r="X26" s="103"/>
      <c r="Y26" s="103"/>
      <c r="Z26" s="103"/>
      <c r="AA26" s="104"/>
      <c r="AB26" s="137" t="s">
        <v>200</v>
      </c>
      <c r="AC26" s="103" t="s">
        <v>200</v>
      </c>
      <c r="AD26" s="103" t="s">
        <v>216</v>
      </c>
      <c r="AE26" s="103" t="s">
        <v>216</v>
      </c>
      <c r="AF26" s="103" t="s">
        <v>216</v>
      </c>
      <c r="AG26" s="103" t="s">
        <v>214</v>
      </c>
      <c r="AH26" s="103" t="s">
        <v>215</v>
      </c>
      <c r="AI26" s="103" t="s">
        <v>216</v>
      </c>
      <c r="AJ26" s="101"/>
      <c r="AK26" s="101"/>
      <c r="AL26" s="101"/>
      <c r="AM26" s="102"/>
    </row>
    <row r="27" spans="1:53" ht="36" customHeight="1" thickBot="1" x14ac:dyDescent="0.25">
      <c r="A27" s="161">
        <v>3</v>
      </c>
      <c r="B27" s="80"/>
      <c r="C27" s="162"/>
      <c r="D27" s="162"/>
      <c r="E27" s="162" t="s">
        <v>75</v>
      </c>
      <c r="F27" s="147" t="s">
        <v>233</v>
      </c>
      <c r="G27" s="147" t="s">
        <v>223</v>
      </c>
      <c r="H27" s="147" t="s">
        <v>224</v>
      </c>
      <c r="I27" s="147" t="s">
        <v>211</v>
      </c>
      <c r="J27" s="147">
        <v>0</v>
      </c>
      <c r="K27" s="149" t="s">
        <v>225</v>
      </c>
      <c r="L27" s="149" t="s">
        <v>226</v>
      </c>
      <c r="M27" s="147" t="s">
        <v>227</v>
      </c>
      <c r="N27" s="147" t="s">
        <v>228</v>
      </c>
      <c r="O27" s="114" t="s">
        <v>199</v>
      </c>
      <c r="P27" s="163" t="s">
        <v>200</v>
      </c>
      <c r="Q27" s="164" t="s">
        <v>200</v>
      </c>
      <c r="R27" s="115" t="s">
        <v>200</v>
      </c>
      <c r="S27" s="115" t="s">
        <v>200</v>
      </c>
      <c r="T27" s="115" t="s">
        <v>200</v>
      </c>
      <c r="U27" s="115">
        <v>0</v>
      </c>
      <c r="V27" s="115">
        <v>0</v>
      </c>
      <c r="W27" s="115">
        <v>0</v>
      </c>
      <c r="X27" s="115"/>
      <c r="Y27" s="115"/>
      <c r="Z27" s="115"/>
      <c r="AA27" s="117"/>
      <c r="AB27" s="154" t="s">
        <v>200</v>
      </c>
      <c r="AC27" s="115" t="s">
        <v>200</v>
      </c>
      <c r="AD27" s="115" t="s">
        <v>200</v>
      </c>
      <c r="AE27" s="115" t="s">
        <v>200</v>
      </c>
      <c r="AF27" s="115" t="s">
        <v>200</v>
      </c>
      <c r="AG27" s="115" t="s">
        <v>200</v>
      </c>
      <c r="AH27" s="115" t="s">
        <v>216</v>
      </c>
      <c r="AI27" s="115" t="s">
        <v>216</v>
      </c>
      <c r="AJ27" s="164"/>
      <c r="AK27" s="164"/>
      <c r="AL27" s="164"/>
      <c r="AM27" s="165"/>
    </row>
    <row r="28" spans="1:53" s="22" customFormat="1" ht="12.75" customHeight="1" x14ac:dyDescent="0.2">
      <c r="A28" s="430" t="s">
        <v>68</v>
      </c>
      <c r="B28" s="430"/>
      <c r="C28" s="430"/>
      <c r="D28" s="430"/>
      <c r="E28" s="430"/>
      <c r="F28" s="430"/>
      <c r="G28" s="430"/>
      <c r="H28" s="430"/>
      <c r="I28" s="430"/>
      <c r="J28" s="430"/>
      <c r="K28" s="430"/>
      <c r="L28" s="430"/>
      <c r="M28" s="430"/>
      <c r="N28" s="430"/>
      <c r="O28" s="430"/>
      <c r="P28" s="430"/>
      <c r="Q28" s="430"/>
      <c r="R28" s="430"/>
      <c r="S28" s="430"/>
      <c r="T28" s="430"/>
      <c r="U28" s="430"/>
      <c r="V28" s="430"/>
      <c r="W28" s="430"/>
      <c r="X28" s="430"/>
      <c r="Y28" s="430"/>
      <c r="Z28" s="430"/>
      <c r="AA28" s="430"/>
      <c r="AB28" s="430"/>
      <c r="AC28" s="430"/>
      <c r="AD28" s="430"/>
      <c r="AE28" s="430"/>
      <c r="AF28" s="430"/>
      <c r="AG28" s="430"/>
      <c r="AH28" s="430"/>
      <c r="AI28" s="430"/>
      <c r="AJ28" s="430"/>
      <c r="AK28" s="430"/>
      <c r="AL28" s="430"/>
      <c r="AM28" s="430"/>
      <c r="AN28" s="1"/>
      <c r="AO28" s="1"/>
      <c r="AP28" s="1"/>
      <c r="AQ28" s="1"/>
      <c r="AR28" s="1"/>
      <c r="AS28" s="1"/>
      <c r="AT28" s="1"/>
      <c r="AU28" s="1"/>
      <c r="AV28" s="1"/>
      <c r="AW28" s="1"/>
      <c r="AX28" s="1"/>
      <c r="AY28" s="1"/>
      <c r="AZ28" s="1"/>
      <c r="BA28" s="1"/>
    </row>
    <row r="30" spans="1:53" ht="15" x14ac:dyDescent="0.2">
      <c r="A30" s="431" t="s">
        <v>234</v>
      </c>
      <c r="B30" s="431"/>
      <c r="C30" s="431"/>
      <c r="D30" s="431"/>
      <c r="E30" s="431"/>
      <c r="F30" s="431"/>
      <c r="G30" s="431"/>
      <c r="H30" s="431"/>
      <c r="I30" s="431"/>
      <c r="J30" s="431"/>
      <c r="K30" s="431"/>
      <c r="L30" s="431"/>
      <c r="M30" s="431"/>
      <c r="N30" s="431"/>
      <c r="O30" s="431"/>
      <c r="P30" s="431"/>
      <c r="Q30" s="431"/>
      <c r="R30" s="431"/>
      <c r="S30" s="431"/>
      <c r="T30" s="431"/>
      <c r="U30" s="431"/>
      <c r="V30" s="431"/>
      <c r="W30" s="431"/>
      <c r="X30" s="431"/>
    </row>
    <row r="31" spans="1:53" ht="15" x14ac:dyDescent="0.2">
      <c r="A31" s="431" t="s">
        <v>235</v>
      </c>
      <c r="B31" s="431"/>
      <c r="C31" s="431"/>
      <c r="D31" s="431"/>
      <c r="E31" s="431"/>
      <c r="F31" s="431"/>
      <c r="G31" s="431"/>
      <c r="H31" s="431"/>
      <c r="I31" s="431"/>
      <c r="J31" s="431"/>
      <c r="K31" s="431"/>
      <c r="L31" s="431"/>
      <c r="M31" s="431"/>
      <c r="N31" s="431"/>
      <c r="O31" s="431"/>
      <c r="P31" s="431"/>
      <c r="Q31" s="431"/>
      <c r="R31" s="431"/>
      <c r="S31" s="431"/>
      <c r="T31" s="431"/>
      <c r="U31" s="431"/>
      <c r="V31" s="431"/>
      <c r="W31" s="431"/>
      <c r="X31" s="431"/>
    </row>
    <row r="32" spans="1:53" ht="15" x14ac:dyDescent="0.2">
      <c r="A32" s="431" t="s">
        <v>236</v>
      </c>
      <c r="B32" s="431"/>
      <c r="C32" s="431"/>
      <c r="D32" s="431"/>
      <c r="E32" s="431"/>
      <c r="F32" s="431"/>
      <c r="G32" s="431"/>
      <c r="H32" s="431"/>
      <c r="I32" s="431"/>
      <c r="J32" s="431"/>
      <c r="K32" s="431"/>
      <c r="L32" s="431"/>
      <c r="M32" s="431"/>
      <c r="N32" s="431"/>
      <c r="O32" s="431"/>
      <c r="P32" s="431"/>
      <c r="Q32" s="431"/>
      <c r="R32" s="431"/>
      <c r="S32" s="431"/>
      <c r="T32" s="431"/>
      <c r="U32" s="431"/>
      <c r="V32" s="431"/>
      <c r="W32" s="431"/>
      <c r="X32" s="431"/>
    </row>
    <row r="33" spans="1:24" ht="15" x14ac:dyDescent="0.2">
      <c r="A33" s="431" t="s">
        <v>237</v>
      </c>
      <c r="B33" s="431"/>
      <c r="C33" s="431"/>
      <c r="D33" s="431"/>
      <c r="E33" s="431"/>
      <c r="F33" s="431"/>
      <c r="G33" s="431"/>
      <c r="H33" s="431"/>
      <c r="I33" s="431"/>
      <c r="J33" s="431"/>
      <c r="K33" s="431"/>
      <c r="L33" s="431"/>
      <c r="M33" s="431"/>
      <c r="N33" s="431"/>
      <c r="O33" s="431"/>
      <c r="P33" s="431"/>
      <c r="Q33" s="431"/>
      <c r="R33" s="431"/>
      <c r="S33" s="431"/>
      <c r="T33" s="431"/>
      <c r="U33" s="431"/>
      <c r="V33" s="431"/>
      <c r="W33" s="431"/>
      <c r="X33" s="431"/>
    </row>
    <row r="34" spans="1:24" ht="15" x14ac:dyDescent="0.2">
      <c r="A34" s="431" t="s">
        <v>238</v>
      </c>
      <c r="B34" s="431"/>
      <c r="C34" s="431"/>
      <c r="D34" s="431"/>
      <c r="E34" s="431"/>
      <c r="F34" s="431"/>
      <c r="G34" s="431"/>
      <c r="H34" s="431"/>
      <c r="I34" s="431"/>
      <c r="J34" s="431"/>
      <c r="K34" s="431"/>
      <c r="L34" s="431"/>
      <c r="M34" s="431"/>
      <c r="N34" s="431"/>
      <c r="O34" s="431"/>
      <c r="P34" s="431"/>
      <c r="Q34" s="431"/>
      <c r="R34" s="431"/>
      <c r="S34" s="431"/>
      <c r="T34" s="431"/>
      <c r="U34" s="431"/>
      <c r="V34" s="431"/>
      <c r="W34" s="431"/>
      <c r="X34" s="431"/>
    </row>
    <row r="35" spans="1:24" ht="27.75" customHeight="1" x14ac:dyDescent="0.2">
      <c r="A35" s="431" t="s">
        <v>239</v>
      </c>
      <c r="B35" s="431"/>
      <c r="C35" s="431"/>
      <c r="D35" s="431"/>
      <c r="E35" s="431"/>
      <c r="F35" s="431"/>
      <c r="G35" s="431"/>
      <c r="H35" s="431"/>
      <c r="I35" s="431"/>
      <c r="J35" s="431"/>
      <c r="K35" s="431"/>
      <c r="L35" s="431"/>
      <c r="M35" s="431"/>
      <c r="N35" s="431"/>
      <c r="O35" s="431"/>
      <c r="P35" s="431"/>
      <c r="Q35" s="431"/>
      <c r="R35" s="431"/>
      <c r="S35" s="431"/>
      <c r="T35" s="431"/>
      <c r="U35" s="431"/>
      <c r="V35" s="431"/>
      <c r="W35" s="431"/>
      <c r="X35" s="431"/>
    </row>
    <row r="36" spans="1:24" ht="15" x14ac:dyDescent="0.2">
      <c r="A36" s="431"/>
      <c r="B36" s="431"/>
      <c r="C36" s="431"/>
      <c r="D36" s="431"/>
      <c r="E36" s="431"/>
      <c r="F36" s="431"/>
      <c r="G36" s="431"/>
      <c r="H36" s="431"/>
      <c r="I36" s="431"/>
      <c r="J36" s="431"/>
      <c r="K36" s="431"/>
      <c r="L36" s="431"/>
      <c r="M36" s="431"/>
      <c r="N36" s="431"/>
      <c r="O36" s="431"/>
      <c r="P36" s="431"/>
      <c r="Q36" s="431"/>
      <c r="R36" s="431"/>
      <c r="S36" s="431"/>
      <c r="T36" s="431"/>
      <c r="U36" s="431"/>
      <c r="V36" s="431"/>
      <c r="W36" s="431"/>
      <c r="X36" s="431"/>
    </row>
    <row r="37" spans="1:24" ht="15" x14ac:dyDescent="0.2">
      <c r="A37" s="442" t="s">
        <v>240</v>
      </c>
      <c r="B37" s="442"/>
      <c r="C37" s="442"/>
      <c r="D37" s="442"/>
      <c r="E37" s="442"/>
      <c r="F37" s="442"/>
      <c r="G37" s="442"/>
      <c r="H37" s="442"/>
      <c r="I37" s="442"/>
      <c r="J37" s="442"/>
      <c r="K37" s="442"/>
      <c r="L37" s="442"/>
      <c r="M37" s="442"/>
      <c r="N37" s="442"/>
      <c r="O37" s="442"/>
      <c r="P37" s="442"/>
      <c r="Q37" s="442"/>
      <c r="R37" s="442"/>
      <c r="S37" s="442"/>
      <c r="T37" s="442"/>
      <c r="U37" s="442"/>
      <c r="V37" s="442"/>
      <c r="W37" s="442"/>
      <c r="X37" s="442"/>
    </row>
    <row r="38" spans="1:24" ht="15" x14ac:dyDescent="0.2">
      <c r="A38" s="443" t="s">
        <v>241</v>
      </c>
      <c r="B38" s="443"/>
      <c r="C38" s="443"/>
      <c r="D38" s="443"/>
      <c r="E38" s="443"/>
      <c r="F38" s="443"/>
      <c r="G38" s="443"/>
      <c r="H38" s="443"/>
      <c r="I38" s="443"/>
      <c r="J38" s="443"/>
      <c r="K38" s="443"/>
      <c r="L38" s="443"/>
      <c r="M38" s="443"/>
      <c r="N38" s="443"/>
      <c r="O38" s="443"/>
      <c r="P38" s="443"/>
      <c r="Q38" s="443"/>
      <c r="R38" s="443"/>
      <c r="S38" s="443"/>
      <c r="T38" s="443"/>
      <c r="U38" s="443"/>
      <c r="V38" s="443"/>
      <c r="W38" s="443"/>
      <c r="X38" s="443"/>
    </row>
    <row r="39" spans="1:24" ht="15" x14ac:dyDescent="0.2">
      <c r="A39" s="444" t="s">
        <v>234</v>
      </c>
      <c r="B39" s="441"/>
      <c r="C39" s="441"/>
      <c r="D39" s="441"/>
      <c r="E39" s="441"/>
      <c r="F39" s="441"/>
      <c r="G39" s="441"/>
      <c r="H39" s="441"/>
      <c r="I39" s="441"/>
      <c r="J39" s="441"/>
      <c r="K39" s="441"/>
      <c r="L39" s="441"/>
      <c r="M39" s="441"/>
      <c r="N39" s="441"/>
      <c r="O39" s="441"/>
      <c r="P39" s="441"/>
      <c r="Q39" s="441"/>
      <c r="R39" s="441"/>
      <c r="S39" s="441"/>
      <c r="T39" s="441"/>
      <c r="U39" s="441"/>
      <c r="V39" s="441"/>
      <c r="W39" s="441"/>
      <c r="X39" s="441"/>
    </row>
    <row r="40" spans="1:24" ht="15" x14ac:dyDescent="0.2">
      <c r="A40" s="440" t="s">
        <v>242</v>
      </c>
      <c r="B40" s="441"/>
      <c r="C40" s="441"/>
      <c r="D40" s="441"/>
      <c r="E40" s="441"/>
      <c r="F40" s="441"/>
      <c r="G40" s="441"/>
      <c r="H40" s="441"/>
      <c r="I40" s="441"/>
      <c r="J40" s="441"/>
      <c r="K40" s="441"/>
      <c r="L40" s="441"/>
      <c r="M40" s="441"/>
      <c r="N40" s="441"/>
      <c r="O40" s="441"/>
      <c r="P40" s="441"/>
      <c r="Q40" s="441"/>
      <c r="R40" s="441"/>
      <c r="S40" s="441"/>
      <c r="T40" s="441"/>
      <c r="U40" s="441"/>
      <c r="V40" s="441"/>
      <c r="W40" s="441"/>
      <c r="X40" s="441"/>
    </row>
    <row r="41" spans="1:24" ht="15" x14ac:dyDescent="0.2">
      <c r="A41" s="440" t="s">
        <v>243</v>
      </c>
      <c r="B41" s="441"/>
      <c r="C41" s="441"/>
      <c r="D41" s="441"/>
      <c r="E41" s="441"/>
      <c r="F41" s="441"/>
      <c r="G41" s="441"/>
      <c r="H41" s="441"/>
      <c r="I41" s="441"/>
      <c r="J41" s="441"/>
      <c r="K41" s="441"/>
      <c r="L41" s="441"/>
      <c r="M41" s="441"/>
      <c r="N41" s="441"/>
      <c r="O41" s="441"/>
      <c r="P41" s="441"/>
      <c r="Q41" s="441"/>
      <c r="R41" s="441"/>
      <c r="S41" s="441"/>
      <c r="T41" s="441"/>
      <c r="U41" s="441"/>
      <c r="V41" s="441"/>
      <c r="W41" s="441"/>
      <c r="X41" s="441"/>
    </row>
    <row r="42" spans="1:24" ht="15" x14ac:dyDescent="0.2">
      <c r="A42" s="440" t="s">
        <v>244</v>
      </c>
      <c r="B42" s="441"/>
      <c r="C42" s="441"/>
      <c r="D42" s="441"/>
      <c r="E42" s="441"/>
      <c r="F42" s="441"/>
      <c r="G42" s="441"/>
      <c r="H42" s="441"/>
      <c r="I42" s="441"/>
      <c r="J42" s="441"/>
      <c r="K42" s="441"/>
      <c r="L42" s="441"/>
      <c r="M42" s="441"/>
      <c r="N42" s="441"/>
      <c r="O42" s="441"/>
      <c r="P42" s="441"/>
      <c r="Q42" s="441"/>
      <c r="R42" s="441"/>
      <c r="S42" s="441"/>
      <c r="T42" s="441"/>
      <c r="U42" s="441"/>
      <c r="V42" s="441"/>
      <c r="W42" s="441"/>
      <c r="X42" s="441"/>
    </row>
    <row r="43" spans="1:24" ht="48" customHeight="1" x14ac:dyDescent="0.2">
      <c r="A43" s="440" t="s">
        <v>245</v>
      </c>
      <c r="B43" s="441"/>
      <c r="C43" s="441"/>
      <c r="D43" s="441"/>
      <c r="E43" s="441"/>
      <c r="F43" s="441"/>
      <c r="G43" s="441"/>
      <c r="H43" s="441"/>
      <c r="I43" s="441"/>
      <c r="J43" s="441"/>
      <c r="K43" s="441"/>
      <c r="L43" s="441"/>
      <c r="M43" s="441"/>
      <c r="N43" s="441"/>
      <c r="O43" s="441"/>
      <c r="P43" s="441"/>
      <c r="Q43" s="441"/>
      <c r="R43" s="441"/>
      <c r="S43" s="441"/>
      <c r="T43" s="441"/>
      <c r="U43" s="441"/>
      <c r="V43" s="441"/>
      <c r="W43" s="441"/>
      <c r="X43" s="441"/>
    </row>
    <row r="44" spans="1:24" ht="45.75" customHeight="1" x14ac:dyDescent="0.2">
      <c r="A44" s="440" t="s">
        <v>246</v>
      </c>
      <c r="B44" s="441"/>
      <c r="C44" s="441"/>
      <c r="D44" s="441"/>
      <c r="E44" s="441"/>
      <c r="F44" s="441"/>
      <c r="G44" s="441"/>
      <c r="H44" s="441"/>
      <c r="I44" s="441"/>
      <c r="J44" s="441"/>
      <c r="K44" s="441"/>
      <c r="L44" s="441"/>
      <c r="M44" s="441"/>
      <c r="N44" s="441"/>
      <c r="O44" s="441"/>
      <c r="P44" s="441"/>
      <c r="Q44" s="441"/>
      <c r="R44" s="441"/>
      <c r="S44" s="441"/>
      <c r="T44" s="441"/>
      <c r="U44" s="441"/>
      <c r="V44" s="441"/>
      <c r="W44" s="441"/>
      <c r="X44" s="441"/>
    </row>
    <row r="45" spans="1:24" ht="43.5" customHeight="1" x14ac:dyDescent="0.2">
      <c r="A45" s="440" t="s">
        <v>247</v>
      </c>
      <c r="B45" s="441"/>
      <c r="C45" s="441"/>
      <c r="D45" s="441"/>
      <c r="E45" s="441"/>
      <c r="F45" s="441"/>
      <c r="G45" s="441"/>
      <c r="H45" s="441"/>
      <c r="I45" s="441"/>
      <c r="J45" s="441"/>
      <c r="K45" s="441"/>
      <c r="L45" s="441"/>
      <c r="M45" s="441"/>
      <c r="N45" s="441"/>
      <c r="O45" s="441"/>
      <c r="P45" s="441"/>
      <c r="Q45" s="441"/>
      <c r="R45" s="441"/>
      <c r="S45" s="441"/>
      <c r="T45" s="441"/>
      <c r="U45" s="441"/>
      <c r="V45" s="441"/>
      <c r="W45" s="441"/>
      <c r="X45" s="441"/>
    </row>
    <row r="46" spans="1:24" ht="31.5" customHeight="1" x14ac:dyDescent="0.2">
      <c r="A46" s="440" t="s">
        <v>248</v>
      </c>
      <c r="B46" s="441"/>
      <c r="C46" s="441"/>
      <c r="D46" s="441"/>
      <c r="E46" s="441"/>
      <c r="F46" s="441"/>
      <c r="G46" s="441"/>
      <c r="H46" s="441"/>
      <c r="I46" s="441"/>
      <c r="J46" s="441"/>
      <c r="K46" s="441"/>
      <c r="L46" s="441"/>
      <c r="M46" s="441"/>
      <c r="N46" s="441"/>
      <c r="O46" s="441"/>
      <c r="P46" s="441"/>
      <c r="Q46" s="441"/>
      <c r="R46" s="441"/>
      <c r="S46" s="441"/>
      <c r="T46" s="441"/>
      <c r="U46" s="441"/>
      <c r="V46" s="441"/>
      <c r="W46" s="441"/>
      <c r="X46" s="441"/>
    </row>
    <row r="47" spans="1:24" ht="43.5" customHeight="1" x14ac:dyDescent="0.2">
      <c r="A47" s="440" t="s">
        <v>249</v>
      </c>
      <c r="B47" s="441"/>
      <c r="C47" s="441"/>
      <c r="D47" s="441"/>
      <c r="E47" s="441"/>
      <c r="F47" s="441"/>
      <c r="G47" s="441"/>
      <c r="H47" s="441"/>
      <c r="I47" s="441"/>
      <c r="J47" s="441"/>
      <c r="K47" s="441"/>
      <c r="L47" s="441"/>
      <c r="M47" s="441"/>
      <c r="N47" s="441"/>
      <c r="O47" s="441"/>
      <c r="P47" s="441"/>
      <c r="Q47" s="441"/>
      <c r="R47" s="441"/>
      <c r="S47" s="441"/>
      <c r="T47" s="441"/>
      <c r="U47" s="441"/>
      <c r="V47" s="441"/>
      <c r="W47" s="441"/>
      <c r="X47" s="441"/>
    </row>
    <row r="48" spans="1:24" ht="15" x14ac:dyDescent="0.2">
      <c r="A48" s="440" t="s">
        <v>250</v>
      </c>
      <c r="B48" s="441"/>
      <c r="C48" s="441"/>
      <c r="D48" s="441"/>
      <c r="E48" s="441"/>
      <c r="F48" s="441"/>
      <c r="G48" s="441"/>
      <c r="H48" s="441"/>
      <c r="I48" s="441"/>
      <c r="J48" s="441"/>
      <c r="K48" s="441"/>
      <c r="L48" s="441"/>
      <c r="M48" s="441"/>
      <c r="N48" s="441"/>
      <c r="O48" s="441"/>
      <c r="P48" s="441"/>
      <c r="Q48" s="441"/>
      <c r="R48" s="441"/>
      <c r="S48" s="441"/>
      <c r="T48" s="441"/>
      <c r="U48" s="441"/>
      <c r="V48" s="441"/>
      <c r="W48" s="441"/>
      <c r="X48" s="441"/>
    </row>
    <row r="49" spans="1:24" ht="14.25" customHeight="1" x14ac:dyDescent="0.2">
      <c r="A49" s="440" t="s">
        <v>251</v>
      </c>
      <c r="B49" s="441"/>
      <c r="C49" s="441"/>
      <c r="D49" s="441"/>
      <c r="E49" s="441"/>
      <c r="F49" s="441"/>
      <c r="G49" s="441"/>
      <c r="H49" s="441"/>
      <c r="I49" s="441"/>
      <c r="J49" s="441"/>
      <c r="K49" s="441"/>
      <c r="L49" s="441"/>
      <c r="M49" s="441"/>
      <c r="N49" s="441"/>
      <c r="O49" s="441"/>
      <c r="P49" s="441"/>
      <c r="Q49" s="441"/>
      <c r="R49" s="441"/>
      <c r="S49" s="441"/>
      <c r="T49" s="441"/>
      <c r="U49" s="441"/>
      <c r="V49" s="441"/>
      <c r="W49" s="441"/>
      <c r="X49" s="441"/>
    </row>
    <row r="50" spans="1:24" ht="14.25" customHeight="1" x14ac:dyDescent="0.2">
      <c r="A50" s="440" t="s">
        <v>252</v>
      </c>
      <c r="B50" s="441"/>
      <c r="C50" s="441"/>
      <c r="D50" s="441"/>
      <c r="E50" s="441"/>
      <c r="F50" s="441"/>
      <c r="G50" s="441"/>
      <c r="H50" s="441"/>
      <c r="I50" s="441"/>
      <c r="J50" s="441"/>
      <c r="K50" s="441"/>
      <c r="L50" s="441"/>
      <c r="M50" s="441"/>
      <c r="N50" s="441"/>
      <c r="O50" s="441"/>
      <c r="P50" s="441"/>
      <c r="Q50" s="441"/>
      <c r="R50" s="441"/>
      <c r="S50" s="441"/>
      <c r="T50" s="441"/>
      <c r="U50" s="441"/>
      <c r="V50" s="441"/>
      <c r="W50" s="441"/>
      <c r="X50" s="441"/>
    </row>
    <row r="51" spans="1:24" ht="14.25" customHeight="1" x14ac:dyDescent="0.2">
      <c r="A51" s="440" t="s">
        <v>253</v>
      </c>
      <c r="B51" s="441"/>
      <c r="C51" s="441"/>
      <c r="D51" s="441"/>
      <c r="E51" s="441"/>
      <c r="F51" s="441"/>
      <c r="G51" s="441"/>
      <c r="H51" s="441"/>
      <c r="I51" s="441"/>
      <c r="J51" s="441"/>
      <c r="K51" s="441"/>
      <c r="L51" s="441"/>
      <c r="M51" s="441"/>
      <c r="N51" s="441"/>
      <c r="O51" s="441"/>
      <c r="P51" s="441"/>
      <c r="Q51" s="441"/>
      <c r="R51" s="441"/>
      <c r="S51" s="441"/>
      <c r="T51" s="441"/>
      <c r="U51" s="441"/>
      <c r="V51" s="441"/>
      <c r="W51" s="441"/>
      <c r="X51" s="441"/>
    </row>
    <row r="52" spans="1:24" ht="14.25" customHeight="1" x14ac:dyDescent="0.2">
      <c r="A52" s="441"/>
      <c r="B52" s="441"/>
      <c r="C52" s="441"/>
      <c r="D52" s="441"/>
      <c r="E52" s="441"/>
      <c r="F52" s="441"/>
      <c r="G52" s="441"/>
      <c r="H52" s="441"/>
      <c r="I52" s="441"/>
      <c r="J52" s="441"/>
      <c r="K52" s="441"/>
      <c r="L52" s="441"/>
      <c r="M52" s="441"/>
      <c r="N52" s="441"/>
      <c r="O52" s="441"/>
      <c r="P52" s="441"/>
      <c r="Q52" s="441"/>
      <c r="R52" s="441"/>
      <c r="S52" s="441"/>
      <c r="T52" s="441"/>
      <c r="U52" s="441"/>
      <c r="V52" s="441"/>
      <c r="W52" s="441"/>
      <c r="X52" s="441"/>
    </row>
    <row r="53" spans="1:24" ht="14.25" customHeight="1" x14ac:dyDescent="0.2">
      <c r="A53" s="445" t="s">
        <v>235</v>
      </c>
      <c r="B53" s="445"/>
      <c r="C53" s="445"/>
      <c r="D53" s="445"/>
      <c r="E53" s="445"/>
      <c r="F53" s="445"/>
      <c r="G53" s="445"/>
      <c r="H53" s="445"/>
      <c r="I53" s="445"/>
      <c r="J53" s="445"/>
      <c r="K53" s="445"/>
      <c r="L53" s="445"/>
      <c r="M53" s="445"/>
      <c r="N53" s="445"/>
      <c r="O53" s="445"/>
      <c r="P53" s="445"/>
      <c r="Q53" s="445"/>
      <c r="R53" s="445"/>
      <c r="S53" s="445"/>
      <c r="T53" s="445"/>
      <c r="U53" s="445"/>
      <c r="V53" s="445"/>
      <c r="W53" s="445"/>
      <c r="X53" s="445"/>
    </row>
    <row r="54" spans="1:24" ht="14.25" customHeight="1" x14ac:dyDescent="0.2">
      <c r="A54" s="440" t="s">
        <v>254</v>
      </c>
      <c r="B54" s="441"/>
      <c r="C54" s="441"/>
      <c r="D54" s="441"/>
      <c r="E54" s="441"/>
      <c r="F54" s="441"/>
      <c r="G54" s="441"/>
      <c r="H54" s="441"/>
      <c r="I54" s="441"/>
      <c r="J54" s="441"/>
      <c r="K54" s="441"/>
      <c r="L54" s="441"/>
      <c r="M54" s="441"/>
      <c r="N54" s="441"/>
      <c r="O54" s="441"/>
      <c r="P54" s="441"/>
      <c r="Q54" s="441"/>
      <c r="R54" s="441"/>
      <c r="S54" s="441"/>
      <c r="T54" s="441"/>
      <c r="U54" s="441"/>
      <c r="V54" s="441"/>
      <c r="W54" s="441"/>
      <c r="X54" s="441"/>
    </row>
    <row r="55" spans="1:24" ht="14.25" customHeight="1" x14ac:dyDescent="0.2">
      <c r="A55" s="440" t="s">
        <v>255</v>
      </c>
      <c r="B55" s="441"/>
      <c r="C55" s="441"/>
      <c r="D55" s="441"/>
      <c r="E55" s="441"/>
      <c r="F55" s="441"/>
      <c r="G55" s="441"/>
      <c r="H55" s="441"/>
      <c r="I55" s="441"/>
      <c r="J55" s="441"/>
      <c r="K55" s="441"/>
      <c r="L55" s="441"/>
      <c r="M55" s="441"/>
      <c r="N55" s="441"/>
      <c r="O55" s="441"/>
      <c r="P55" s="441"/>
      <c r="Q55" s="441"/>
      <c r="R55" s="441"/>
      <c r="S55" s="441"/>
      <c r="T55" s="441"/>
      <c r="U55" s="441"/>
      <c r="V55" s="441"/>
      <c r="W55" s="441"/>
      <c r="X55" s="441"/>
    </row>
    <row r="56" spans="1:24" ht="14.25" customHeight="1" x14ac:dyDescent="0.2">
      <c r="A56" s="440" t="s">
        <v>256</v>
      </c>
      <c r="B56" s="441"/>
      <c r="C56" s="441"/>
      <c r="D56" s="441"/>
      <c r="E56" s="441"/>
      <c r="F56" s="441"/>
      <c r="G56" s="441"/>
      <c r="H56" s="441"/>
      <c r="I56" s="441"/>
      <c r="J56" s="441"/>
      <c r="K56" s="441"/>
      <c r="L56" s="441"/>
      <c r="M56" s="441"/>
      <c r="N56" s="441"/>
      <c r="O56" s="441"/>
      <c r="P56" s="441"/>
      <c r="Q56" s="441"/>
      <c r="R56" s="441"/>
      <c r="S56" s="441"/>
      <c r="T56" s="441"/>
      <c r="U56" s="441"/>
      <c r="V56" s="441"/>
      <c r="W56" s="441"/>
      <c r="X56" s="441"/>
    </row>
    <row r="57" spans="1:24" ht="14.25" customHeight="1" x14ac:dyDescent="0.2">
      <c r="A57" s="440" t="s">
        <v>257</v>
      </c>
      <c r="B57" s="441"/>
      <c r="C57" s="441"/>
      <c r="D57" s="441"/>
      <c r="E57" s="441"/>
      <c r="F57" s="441"/>
      <c r="G57" s="441"/>
      <c r="H57" s="441"/>
      <c r="I57" s="441"/>
      <c r="J57" s="441"/>
      <c r="K57" s="441"/>
      <c r="L57" s="441"/>
      <c r="M57" s="441"/>
      <c r="N57" s="441"/>
      <c r="O57" s="441"/>
      <c r="P57" s="441"/>
      <c r="Q57" s="441"/>
      <c r="R57" s="441"/>
      <c r="S57" s="441"/>
      <c r="T57" s="441"/>
      <c r="U57" s="441"/>
      <c r="V57" s="441"/>
      <c r="W57" s="441"/>
      <c r="X57" s="441"/>
    </row>
    <row r="58" spans="1:24" ht="14.25" customHeight="1" x14ac:dyDescent="0.2">
      <c r="A58" s="440" t="s">
        <v>258</v>
      </c>
      <c r="B58" s="441"/>
      <c r="C58" s="441"/>
      <c r="D58" s="441"/>
      <c r="E58" s="441"/>
      <c r="F58" s="441"/>
      <c r="G58" s="441"/>
      <c r="H58" s="441"/>
      <c r="I58" s="441"/>
      <c r="J58" s="441"/>
      <c r="K58" s="441"/>
      <c r="L58" s="441"/>
      <c r="M58" s="441"/>
      <c r="N58" s="441"/>
      <c r="O58" s="441"/>
      <c r="P58" s="441"/>
      <c r="Q58" s="441"/>
      <c r="R58" s="441"/>
      <c r="S58" s="441"/>
      <c r="T58" s="441"/>
      <c r="U58" s="441"/>
      <c r="V58" s="441"/>
      <c r="W58" s="441"/>
      <c r="X58" s="441"/>
    </row>
    <row r="59" spans="1:24" ht="27" customHeight="1" x14ac:dyDescent="0.2">
      <c r="A59" s="440" t="s">
        <v>259</v>
      </c>
      <c r="B59" s="441"/>
      <c r="C59" s="441"/>
      <c r="D59" s="441"/>
      <c r="E59" s="441"/>
      <c r="F59" s="441"/>
      <c r="G59" s="441"/>
      <c r="H59" s="441"/>
      <c r="I59" s="441"/>
      <c r="J59" s="441"/>
      <c r="K59" s="441"/>
      <c r="L59" s="441"/>
      <c r="M59" s="441"/>
      <c r="N59" s="441"/>
      <c r="O59" s="441"/>
      <c r="P59" s="441"/>
      <c r="Q59" s="441"/>
      <c r="R59" s="441"/>
      <c r="S59" s="441"/>
      <c r="T59" s="441"/>
      <c r="U59" s="441"/>
      <c r="V59" s="441"/>
      <c r="W59" s="441"/>
      <c r="X59" s="441"/>
    </row>
    <row r="60" spans="1:24" ht="14.25" customHeight="1" x14ac:dyDescent="0.2">
      <c r="A60" s="440" t="s">
        <v>260</v>
      </c>
      <c r="B60" s="441"/>
      <c r="C60" s="441"/>
      <c r="D60" s="441"/>
      <c r="E60" s="441"/>
      <c r="F60" s="441"/>
      <c r="G60" s="441"/>
      <c r="H60" s="441"/>
      <c r="I60" s="441"/>
      <c r="J60" s="441"/>
      <c r="K60" s="441"/>
      <c r="L60" s="441"/>
      <c r="M60" s="441"/>
      <c r="N60" s="441"/>
      <c r="O60" s="441"/>
      <c r="P60" s="441"/>
      <c r="Q60" s="441"/>
      <c r="R60" s="441"/>
      <c r="S60" s="441"/>
      <c r="T60" s="441"/>
      <c r="U60" s="441"/>
      <c r="V60" s="441"/>
      <c r="W60" s="441"/>
      <c r="X60" s="441"/>
    </row>
    <row r="61" spans="1:24" ht="14.25" customHeight="1" x14ac:dyDescent="0.2">
      <c r="A61" s="440" t="s">
        <v>261</v>
      </c>
      <c r="B61" s="441"/>
      <c r="C61" s="441"/>
      <c r="D61" s="441"/>
      <c r="E61" s="441"/>
      <c r="F61" s="441"/>
      <c r="G61" s="441"/>
      <c r="H61" s="441"/>
      <c r="I61" s="441"/>
      <c r="J61" s="441"/>
      <c r="K61" s="441"/>
      <c r="L61" s="441"/>
      <c r="M61" s="441"/>
      <c r="N61" s="441"/>
      <c r="O61" s="441"/>
      <c r="P61" s="441"/>
      <c r="Q61" s="441"/>
      <c r="R61" s="441"/>
      <c r="S61" s="441"/>
      <c r="T61" s="441"/>
      <c r="U61" s="441"/>
      <c r="V61" s="441"/>
      <c r="W61" s="441"/>
      <c r="X61" s="441"/>
    </row>
    <row r="62" spans="1:24" ht="14.25" customHeight="1" x14ac:dyDescent="0.2">
      <c r="A62" s="440" t="s">
        <v>262</v>
      </c>
      <c r="B62" s="441"/>
      <c r="C62" s="441"/>
      <c r="D62" s="441"/>
      <c r="E62" s="441"/>
      <c r="F62" s="441"/>
      <c r="G62" s="441"/>
      <c r="H62" s="441"/>
      <c r="I62" s="441"/>
      <c r="J62" s="441"/>
      <c r="K62" s="441"/>
      <c r="L62" s="441"/>
      <c r="M62" s="441"/>
      <c r="N62" s="441"/>
      <c r="O62" s="441"/>
      <c r="P62" s="441"/>
      <c r="Q62" s="441"/>
      <c r="R62" s="441"/>
      <c r="S62" s="441"/>
      <c r="T62" s="441"/>
      <c r="U62" s="441"/>
      <c r="V62" s="441"/>
      <c r="W62" s="441"/>
      <c r="X62" s="441"/>
    </row>
    <row r="63" spans="1:24" ht="15" customHeight="1" x14ac:dyDescent="0.2">
      <c r="A63" s="440" t="s">
        <v>263</v>
      </c>
      <c r="B63" s="441"/>
      <c r="C63" s="441"/>
      <c r="D63" s="441"/>
      <c r="E63" s="441"/>
      <c r="F63" s="441"/>
      <c r="G63" s="441"/>
      <c r="H63" s="441"/>
      <c r="I63" s="441"/>
      <c r="J63" s="441"/>
      <c r="K63" s="441"/>
      <c r="L63" s="441"/>
      <c r="M63" s="441"/>
      <c r="N63" s="441"/>
      <c r="O63" s="441"/>
      <c r="P63" s="441"/>
      <c r="Q63" s="441"/>
      <c r="R63" s="441"/>
      <c r="S63" s="441"/>
      <c r="T63" s="441"/>
      <c r="U63" s="441"/>
      <c r="V63" s="441"/>
      <c r="W63" s="441"/>
      <c r="X63" s="441"/>
    </row>
    <row r="64" spans="1:24" ht="15" customHeight="1" x14ac:dyDescent="0.2">
      <c r="A64" s="440" t="s">
        <v>264</v>
      </c>
      <c r="B64" s="441"/>
      <c r="C64" s="441"/>
      <c r="D64" s="441"/>
      <c r="E64" s="441"/>
      <c r="F64" s="441"/>
      <c r="G64" s="441"/>
      <c r="H64" s="441"/>
      <c r="I64" s="441"/>
      <c r="J64" s="441"/>
      <c r="K64" s="441"/>
      <c r="L64" s="441"/>
      <c r="M64" s="441"/>
      <c r="N64" s="441"/>
      <c r="O64" s="441"/>
      <c r="P64" s="441"/>
      <c r="Q64" s="441"/>
      <c r="R64" s="441"/>
      <c r="S64" s="441"/>
      <c r="T64" s="441"/>
      <c r="U64" s="441"/>
      <c r="V64" s="441"/>
      <c r="W64" s="441"/>
      <c r="X64" s="441"/>
    </row>
    <row r="65" spans="1:24" ht="15" customHeight="1" x14ac:dyDescent="0.2">
      <c r="A65" s="440" t="s">
        <v>265</v>
      </c>
      <c r="B65" s="441"/>
      <c r="C65" s="441"/>
      <c r="D65" s="441"/>
      <c r="E65" s="441"/>
      <c r="F65" s="441"/>
      <c r="G65" s="441"/>
      <c r="H65" s="441"/>
      <c r="I65" s="441"/>
      <c r="J65" s="441"/>
      <c r="K65" s="441"/>
      <c r="L65" s="441"/>
      <c r="M65" s="441"/>
      <c r="N65" s="441"/>
      <c r="O65" s="441"/>
      <c r="P65" s="441"/>
      <c r="Q65" s="441"/>
      <c r="R65" s="441"/>
      <c r="S65" s="441"/>
      <c r="T65" s="441"/>
      <c r="U65" s="441"/>
      <c r="V65" s="441"/>
      <c r="W65" s="441"/>
      <c r="X65" s="441"/>
    </row>
    <row r="66" spans="1:24" ht="15" x14ac:dyDescent="0.2">
      <c r="A66" s="446"/>
      <c r="B66" s="446"/>
      <c r="C66" s="446"/>
      <c r="D66" s="446"/>
      <c r="E66" s="446"/>
      <c r="F66" s="446"/>
      <c r="G66" s="446"/>
      <c r="H66" s="446"/>
      <c r="I66" s="446"/>
      <c r="J66" s="446"/>
      <c r="K66" s="446"/>
      <c r="L66" s="446"/>
      <c r="M66" s="446"/>
      <c r="N66" s="446"/>
      <c r="O66" s="446"/>
      <c r="P66" s="446"/>
      <c r="Q66" s="446"/>
      <c r="R66" s="446"/>
      <c r="S66" s="446"/>
      <c r="T66" s="446"/>
      <c r="U66" s="446"/>
      <c r="V66" s="446"/>
      <c r="W66" s="446"/>
      <c r="X66" s="446"/>
    </row>
    <row r="67" spans="1:24" ht="15" x14ac:dyDescent="0.2">
      <c r="A67" s="445" t="s">
        <v>266</v>
      </c>
      <c r="B67" s="445"/>
      <c r="C67" s="445"/>
      <c r="D67" s="445"/>
      <c r="E67" s="445"/>
      <c r="F67" s="445"/>
      <c r="G67" s="445"/>
      <c r="H67" s="445"/>
      <c r="I67" s="445"/>
      <c r="J67" s="445"/>
      <c r="K67" s="445"/>
      <c r="L67" s="445"/>
      <c r="M67" s="445"/>
      <c r="N67" s="445"/>
      <c r="O67" s="445"/>
      <c r="P67" s="445"/>
      <c r="Q67" s="445"/>
      <c r="R67" s="445"/>
      <c r="S67" s="445"/>
      <c r="T67" s="445"/>
      <c r="U67" s="445"/>
      <c r="V67" s="445"/>
      <c r="W67" s="445"/>
      <c r="X67" s="445"/>
    </row>
    <row r="68" spans="1:24" ht="15" x14ac:dyDescent="0.2">
      <c r="A68" s="440" t="s">
        <v>267</v>
      </c>
      <c r="B68" s="441"/>
      <c r="C68" s="441"/>
      <c r="D68" s="441"/>
      <c r="E68" s="441"/>
      <c r="F68" s="441"/>
      <c r="G68" s="441"/>
      <c r="H68" s="441"/>
      <c r="I68" s="441"/>
      <c r="J68" s="441"/>
      <c r="K68" s="441"/>
      <c r="L68" s="441"/>
      <c r="M68" s="441"/>
      <c r="N68" s="441"/>
      <c r="O68" s="441"/>
      <c r="P68" s="441"/>
      <c r="Q68" s="441"/>
      <c r="R68" s="441"/>
      <c r="S68" s="441"/>
      <c r="T68" s="441"/>
      <c r="U68" s="441"/>
      <c r="V68" s="441"/>
      <c r="W68" s="441"/>
      <c r="X68" s="441"/>
    </row>
    <row r="69" spans="1:24" ht="15" x14ac:dyDescent="0.2">
      <c r="A69" s="440" t="s">
        <v>268</v>
      </c>
      <c r="B69" s="441"/>
      <c r="C69" s="441"/>
      <c r="D69" s="441"/>
      <c r="E69" s="441"/>
      <c r="F69" s="441"/>
      <c r="G69" s="441"/>
      <c r="H69" s="441"/>
      <c r="I69" s="441"/>
      <c r="J69" s="441"/>
      <c r="K69" s="441"/>
      <c r="L69" s="441"/>
      <c r="M69" s="441"/>
      <c r="N69" s="441"/>
      <c r="O69" s="441"/>
      <c r="P69" s="441"/>
      <c r="Q69" s="441"/>
      <c r="R69" s="441"/>
      <c r="S69" s="441"/>
      <c r="T69" s="441"/>
      <c r="U69" s="441"/>
      <c r="V69" s="441"/>
      <c r="W69" s="441"/>
      <c r="X69" s="441"/>
    </row>
    <row r="70" spans="1:24" ht="37.5" customHeight="1" x14ac:dyDescent="0.2">
      <c r="A70" s="440" t="s">
        <v>269</v>
      </c>
      <c r="B70" s="441"/>
      <c r="C70" s="441"/>
      <c r="D70" s="441"/>
      <c r="E70" s="441"/>
      <c r="F70" s="441"/>
      <c r="G70" s="441"/>
      <c r="H70" s="441"/>
      <c r="I70" s="441"/>
      <c r="J70" s="441"/>
      <c r="K70" s="441"/>
      <c r="L70" s="441"/>
      <c r="M70" s="441"/>
      <c r="N70" s="441"/>
      <c r="O70" s="441"/>
      <c r="P70" s="441"/>
      <c r="Q70" s="441"/>
      <c r="R70" s="441"/>
      <c r="S70" s="441"/>
      <c r="T70" s="441"/>
      <c r="U70" s="441"/>
      <c r="V70" s="441"/>
      <c r="W70" s="441"/>
      <c r="X70" s="441"/>
    </row>
    <row r="71" spans="1:24" ht="36.75" customHeight="1" x14ac:dyDescent="0.2">
      <c r="A71" s="440" t="s">
        <v>270</v>
      </c>
      <c r="B71" s="441"/>
      <c r="C71" s="441"/>
      <c r="D71" s="441"/>
      <c r="E71" s="441"/>
      <c r="F71" s="441"/>
      <c r="G71" s="441"/>
      <c r="H71" s="441"/>
      <c r="I71" s="441"/>
      <c r="J71" s="441"/>
      <c r="K71" s="441"/>
      <c r="L71" s="441"/>
      <c r="M71" s="441"/>
      <c r="N71" s="441"/>
      <c r="O71" s="441"/>
      <c r="P71" s="441"/>
      <c r="Q71" s="441"/>
      <c r="R71" s="441"/>
      <c r="S71" s="441"/>
      <c r="T71" s="441"/>
      <c r="U71" s="441"/>
      <c r="V71" s="441"/>
      <c r="W71" s="441"/>
      <c r="X71" s="441"/>
    </row>
    <row r="72" spans="1:24" ht="63.75" customHeight="1" x14ac:dyDescent="0.2">
      <c r="A72" s="440" t="s">
        <v>271</v>
      </c>
      <c r="B72" s="441"/>
      <c r="C72" s="441"/>
      <c r="D72" s="441"/>
      <c r="E72" s="441"/>
      <c r="F72" s="441"/>
      <c r="G72" s="441"/>
      <c r="H72" s="441"/>
      <c r="I72" s="441"/>
      <c r="J72" s="441"/>
      <c r="K72" s="441"/>
      <c r="L72" s="441"/>
      <c r="M72" s="441"/>
      <c r="N72" s="441"/>
      <c r="O72" s="441"/>
      <c r="P72" s="441"/>
      <c r="Q72" s="441"/>
      <c r="R72" s="441"/>
      <c r="S72" s="441"/>
      <c r="T72" s="441"/>
      <c r="U72" s="441"/>
      <c r="V72" s="441"/>
      <c r="W72" s="441"/>
      <c r="X72" s="441"/>
    </row>
    <row r="73" spans="1:24" ht="15" customHeight="1" x14ac:dyDescent="0.2">
      <c r="A73" s="440" t="s">
        <v>272</v>
      </c>
      <c r="B73" s="441"/>
      <c r="C73" s="441"/>
      <c r="D73" s="441"/>
      <c r="E73" s="441"/>
      <c r="F73" s="441"/>
      <c r="G73" s="441"/>
      <c r="H73" s="441"/>
      <c r="I73" s="441"/>
      <c r="J73" s="441"/>
      <c r="K73" s="441"/>
      <c r="L73" s="441"/>
      <c r="M73" s="441"/>
      <c r="N73" s="441"/>
      <c r="O73" s="441"/>
      <c r="P73" s="441"/>
      <c r="Q73" s="441"/>
      <c r="R73" s="441"/>
      <c r="S73" s="441"/>
      <c r="T73" s="441"/>
      <c r="U73" s="441"/>
      <c r="V73" s="441"/>
      <c r="W73" s="441"/>
      <c r="X73" s="441"/>
    </row>
    <row r="74" spans="1:24" ht="15" customHeight="1" x14ac:dyDescent="0.2">
      <c r="A74" s="440" t="s">
        <v>273</v>
      </c>
      <c r="B74" s="441"/>
      <c r="C74" s="441"/>
      <c r="D74" s="441"/>
      <c r="E74" s="441"/>
      <c r="F74" s="441"/>
      <c r="G74" s="441"/>
      <c r="H74" s="441"/>
      <c r="I74" s="441"/>
      <c r="J74" s="441"/>
      <c r="K74" s="441"/>
      <c r="L74" s="441"/>
      <c r="M74" s="441"/>
      <c r="N74" s="441"/>
      <c r="O74" s="441"/>
      <c r="P74" s="441"/>
      <c r="Q74" s="441"/>
      <c r="R74" s="441"/>
      <c r="S74" s="441"/>
      <c r="T74" s="441"/>
      <c r="U74" s="441"/>
      <c r="V74" s="441"/>
      <c r="W74" s="441"/>
      <c r="X74" s="441"/>
    </row>
    <row r="75" spans="1:24" ht="15" customHeight="1" x14ac:dyDescent="0.2">
      <c r="A75" s="440" t="s">
        <v>274</v>
      </c>
      <c r="B75" s="441"/>
      <c r="C75" s="441"/>
      <c r="D75" s="441"/>
      <c r="E75" s="441"/>
      <c r="F75" s="441"/>
      <c r="G75" s="441"/>
      <c r="H75" s="441"/>
      <c r="I75" s="441"/>
      <c r="J75" s="441"/>
      <c r="K75" s="441"/>
      <c r="L75" s="441"/>
      <c r="M75" s="441"/>
      <c r="N75" s="441"/>
      <c r="O75" s="441"/>
      <c r="P75" s="441"/>
      <c r="Q75" s="441"/>
      <c r="R75" s="441"/>
      <c r="S75" s="441"/>
      <c r="T75" s="441"/>
      <c r="U75" s="441"/>
      <c r="V75" s="441"/>
      <c r="W75" s="441"/>
      <c r="X75" s="441"/>
    </row>
    <row r="76" spans="1:24" ht="15" customHeight="1" x14ac:dyDescent="0.2">
      <c r="A76" s="440" t="s">
        <v>262</v>
      </c>
      <c r="B76" s="441"/>
      <c r="C76" s="441"/>
      <c r="D76" s="441"/>
      <c r="E76" s="441"/>
      <c r="F76" s="441"/>
      <c r="G76" s="441"/>
      <c r="H76" s="441"/>
      <c r="I76" s="441"/>
      <c r="J76" s="441"/>
      <c r="K76" s="441"/>
      <c r="L76" s="441"/>
      <c r="M76" s="441"/>
      <c r="N76" s="441"/>
      <c r="O76" s="441"/>
      <c r="P76" s="441"/>
      <c r="Q76" s="441"/>
      <c r="R76" s="441"/>
      <c r="S76" s="441"/>
      <c r="T76" s="441"/>
      <c r="U76" s="441"/>
      <c r="V76" s="441"/>
      <c r="W76" s="441"/>
      <c r="X76" s="441"/>
    </row>
    <row r="77" spans="1:24" ht="15" customHeight="1" x14ac:dyDescent="0.2">
      <c r="A77" s="440" t="s">
        <v>263</v>
      </c>
      <c r="B77" s="441"/>
      <c r="C77" s="441"/>
      <c r="D77" s="441"/>
      <c r="E77" s="441"/>
      <c r="F77" s="441"/>
      <c r="G77" s="441"/>
      <c r="H77" s="441"/>
      <c r="I77" s="441"/>
      <c r="J77" s="441"/>
      <c r="K77" s="441"/>
      <c r="L77" s="441"/>
      <c r="M77" s="441"/>
      <c r="N77" s="441"/>
      <c r="O77" s="441"/>
      <c r="P77" s="441"/>
      <c r="Q77" s="441"/>
      <c r="R77" s="441"/>
      <c r="S77" s="441"/>
      <c r="T77" s="441"/>
      <c r="U77" s="441"/>
      <c r="V77" s="441"/>
      <c r="W77" s="441"/>
      <c r="X77" s="441"/>
    </row>
    <row r="78" spans="1:24" ht="15" customHeight="1" x14ac:dyDescent="0.2">
      <c r="A78" s="440" t="s">
        <v>264</v>
      </c>
      <c r="B78" s="441"/>
      <c r="C78" s="441"/>
      <c r="D78" s="441"/>
      <c r="E78" s="441"/>
      <c r="F78" s="441"/>
      <c r="G78" s="441"/>
      <c r="H78" s="441"/>
      <c r="I78" s="441"/>
      <c r="J78" s="441"/>
      <c r="K78" s="441"/>
      <c r="L78" s="441"/>
      <c r="M78" s="441"/>
      <c r="N78" s="441"/>
      <c r="O78" s="441"/>
      <c r="P78" s="441"/>
      <c r="Q78" s="441"/>
      <c r="R78" s="441"/>
      <c r="S78" s="441"/>
      <c r="T78" s="441"/>
      <c r="U78" s="441"/>
      <c r="V78" s="441"/>
      <c r="W78" s="441"/>
      <c r="X78" s="441"/>
    </row>
    <row r="79" spans="1:24" ht="15" customHeight="1" x14ac:dyDescent="0.2">
      <c r="A79" s="440" t="s">
        <v>265</v>
      </c>
      <c r="B79" s="441"/>
      <c r="C79" s="441"/>
      <c r="D79" s="441"/>
      <c r="E79" s="441"/>
      <c r="F79" s="441"/>
      <c r="G79" s="441"/>
      <c r="H79" s="441"/>
      <c r="I79" s="441"/>
      <c r="J79" s="441"/>
      <c r="K79" s="441"/>
      <c r="L79" s="441"/>
      <c r="M79" s="441"/>
      <c r="N79" s="441"/>
      <c r="O79" s="441"/>
      <c r="P79" s="441"/>
      <c r="Q79" s="441"/>
      <c r="R79" s="441"/>
      <c r="S79" s="441"/>
      <c r="T79" s="441"/>
      <c r="U79" s="441"/>
      <c r="V79" s="441"/>
      <c r="W79" s="441"/>
      <c r="X79" s="441"/>
    </row>
    <row r="81" spans="1:24" ht="15" x14ac:dyDescent="0.25">
      <c r="A81" s="447" t="s">
        <v>275</v>
      </c>
      <c r="B81" s="448"/>
      <c r="C81" s="448"/>
      <c r="D81" s="448"/>
      <c r="E81" s="448"/>
      <c r="F81" s="448"/>
      <c r="G81" s="448"/>
      <c r="H81" s="448"/>
      <c r="I81" s="448"/>
      <c r="J81" s="448"/>
      <c r="K81" s="448"/>
      <c r="L81" s="448"/>
      <c r="M81" s="448"/>
      <c r="N81" s="448"/>
      <c r="O81" s="448"/>
      <c r="P81" s="448"/>
      <c r="Q81" s="448"/>
      <c r="R81" s="448"/>
      <c r="S81" s="448"/>
      <c r="T81" s="448"/>
      <c r="U81" s="448"/>
      <c r="V81" s="448"/>
      <c r="W81" s="448"/>
      <c r="X81" s="448"/>
    </row>
    <row r="82" spans="1:24" ht="15" customHeight="1" x14ac:dyDescent="0.2">
      <c r="A82" s="449" t="s">
        <v>276</v>
      </c>
      <c r="B82" s="441"/>
      <c r="C82" s="441"/>
      <c r="D82" s="441"/>
      <c r="E82" s="441"/>
      <c r="F82" s="441"/>
      <c r="G82" s="441"/>
      <c r="H82" s="441"/>
      <c r="I82" s="441"/>
      <c r="J82" s="441"/>
      <c r="K82" s="441"/>
      <c r="L82" s="441"/>
      <c r="M82" s="441"/>
      <c r="N82" s="441"/>
      <c r="O82" s="441"/>
      <c r="P82" s="441"/>
      <c r="Q82" s="441"/>
      <c r="R82" s="441"/>
      <c r="S82" s="441"/>
      <c r="T82" s="441"/>
      <c r="U82" s="441"/>
      <c r="V82" s="441"/>
      <c r="W82" s="441"/>
      <c r="X82" s="441"/>
    </row>
    <row r="83" spans="1:24" ht="60.75" customHeight="1" x14ac:dyDescent="0.2">
      <c r="A83" s="440" t="s">
        <v>277</v>
      </c>
      <c r="B83" s="441"/>
      <c r="C83" s="441"/>
      <c r="D83" s="441"/>
      <c r="E83" s="441"/>
      <c r="F83" s="441"/>
      <c r="G83" s="441"/>
      <c r="H83" s="441"/>
      <c r="I83" s="441"/>
      <c r="J83" s="441"/>
      <c r="K83" s="441"/>
      <c r="L83" s="441"/>
      <c r="M83" s="441"/>
      <c r="N83" s="441"/>
      <c r="O83" s="441"/>
      <c r="P83" s="441"/>
      <c r="Q83" s="441"/>
      <c r="R83" s="441"/>
      <c r="S83" s="441"/>
      <c r="T83" s="441"/>
      <c r="U83" s="441"/>
      <c r="V83" s="441"/>
      <c r="W83" s="441"/>
      <c r="X83" s="441"/>
    </row>
    <row r="84" spans="1:24" ht="15" customHeight="1" x14ac:dyDescent="0.2">
      <c r="A84" s="440" t="s">
        <v>278</v>
      </c>
      <c r="B84" s="441"/>
      <c r="C84" s="441"/>
      <c r="D84" s="441"/>
      <c r="E84" s="441"/>
      <c r="F84" s="441"/>
      <c r="G84" s="441"/>
      <c r="H84" s="441"/>
      <c r="I84" s="441"/>
      <c r="J84" s="441"/>
      <c r="K84" s="441"/>
      <c r="L84" s="441"/>
      <c r="M84" s="441"/>
      <c r="N84" s="441"/>
      <c r="O84" s="441"/>
      <c r="P84" s="441"/>
      <c r="Q84" s="441"/>
      <c r="R84" s="441"/>
      <c r="S84" s="441"/>
      <c r="T84" s="441"/>
      <c r="U84" s="441"/>
      <c r="V84" s="441"/>
      <c r="W84" s="441"/>
      <c r="X84" s="441"/>
    </row>
    <row r="85" spans="1:24" ht="15" customHeight="1" x14ac:dyDescent="0.2">
      <c r="A85" s="440" t="s">
        <v>279</v>
      </c>
      <c r="B85" s="441"/>
      <c r="C85" s="441"/>
      <c r="D85" s="441"/>
      <c r="E85" s="441"/>
      <c r="F85" s="441"/>
      <c r="G85" s="441"/>
      <c r="H85" s="441"/>
      <c r="I85" s="441"/>
      <c r="J85" s="441"/>
      <c r="K85" s="441"/>
      <c r="L85" s="441"/>
      <c r="M85" s="441"/>
      <c r="N85" s="441"/>
      <c r="O85" s="441"/>
      <c r="P85" s="441"/>
      <c r="Q85" s="441"/>
      <c r="R85" s="441"/>
      <c r="S85" s="441"/>
      <c r="T85" s="441"/>
      <c r="U85" s="441"/>
      <c r="V85" s="441"/>
      <c r="W85" s="441"/>
      <c r="X85" s="441"/>
    </row>
    <row r="86" spans="1:24" ht="15" customHeight="1" x14ac:dyDescent="0.2">
      <c r="A86" s="440" t="s">
        <v>280</v>
      </c>
      <c r="B86" s="441"/>
      <c r="C86" s="441"/>
      <c r="D86" s="441"/>
      <c r="E86" s="441"/>
      <c r="F86" s="441"/>
      <c r="G86" s="441"/>
      <c r="H86" s="441"/>
      <c r="I86" s="441"/>
      <c r="J86" s="441"/>
      <c r="K86" s="441"/>
      <c r="L86" s="441"/>
      <c r="M86" s="441"/>
      <c r="N86" s="441"/>
      <c r="O86" s="441"/>
      <c r="P86" s="441"/>
      <c r="Q86" s="441"/>
      <c r="R86" s="441"/>
      <c r="S86" s="441"/>
      <c r="T86" s="441"/>
      <c r="U86" s="441"/>
      <c r="V86" s="441"/>
      <c r="W86" s="441"/>
      <c r="X86" s="441"/>
    </row>
    <row r="87" spans="1:24" ht="15" customHeight="1" x14ac:dyDescent="0.2">
      <c r="A87" s="440" t="s">
        <v>281</v>
      </c>
      <c r="B87" s="441"/>
      <c r="C87" s="441"/>
      <c r="D87" s="441"/>
      <c r="E87" s="441"/>
      <c r="F87" s="441"/>
      <c r="G87" s="441"/>
      <c r="H87" s="441"/>
      <c r="I87" s="441"/>
      <c r="J87" s="441"/>
      <c r="K87" s="441"/>
      <c r="L87" s="441"/>
      <c r="M87" s="441"/>
      <c r="N87" s="441"/>
      <c r="O87" s="441"/>
      <c r="P87" s="441"/>
      <c r="Q87" s="441"/>
      <c r="R87" s="441"/>
      <c r="S87" s="441"/>
      <c r="T87" s="441"/>
      <c r="U87" s="441"/>
      <c r="V87" s="441"/>
      <c r="W87" s="441"/>
      <c r="X87" s="441"/>
    </row>
    <row r="88" spans="1:24" ht="15" customHeight="1" x14ac:dyDescent="0.2">
      <c r="A88" s="440" t="s">
        <v>282</v>
      </c>
      <c r="B88" s="441"/>
      <c r="C88" s="441"/>
      <c r="D88" s="441"/>
      <c r="E88" s="441"/>
      <c r="F88" s="441"/>
      <c r="G88" s="441"/>
      <c r="H88" s="441"/>
      <c r="I88" s="441"/>
      <c r="J88" s="441"/>
      <c r="K88" s="441"/>
      <c r="L88" s="441"/>
      <c r="M88" s="441"/>
      <c r="N88" s="441"/>
      <c r="O88" s="441"/>
      <c r="P88" s="441"/>
      <c r="Q88" s="441"/>
      <c r="R88" s="441"/>
      <c r="S88" s="441"/>
      <c r="T88" s="441"/>
      <c r="U88" s="441"/>
      <c r="V88" s="441"/>
      <c r="W88" s="441"/>
      <c r="X88" s="441"/>
    </row>
    <row r="89" spans="1:24" ht="15" customHeight="1" x14ac:dyDescent="0.2">
      <c r="A89" s="440" t="s">
        <v>283</v>
      </c>
      <c r="B89" s="441"/>
      <c r="C89" s="441"/>
      <c r="D89" s="441"/>
      <c r="E89" s="441"/>
      <c r="F89" s="441"/>
      <c r="G89" s="441"/>
      <c r="H89" s="441"/>
      <c r="I89" s="441"/>
      <c r="J89" s="441"/>
      <c r="K89" s="441"/>
      <c r="L89" s="441"/>
      <c r="M89" s="441"/>
      <c r="N89" s="441"/>
      <c r="O89" s="441"/>
      <c r="P89" s="441"/>
      <c r="Q89" s="441"/>
      <c r="R89" s="441"/>
      <c r="S89" s="441"/>
      <c r="T89" s="441"/>
      <c r="U89" s="441"/>
      <c r="V89" s="441"/>
      <c r="W89" s="441"/>
      <c r="X89" s="441"/>
    </row>
    <row r="90" spans="1:24" ht="15" customHeight="1" x14ac:dyDescent="0.2">
      <c r="A90" s="440" t="s">
        <v>284</v>
      </c>
      <c r="B90" s="441"/>
      <c r="C90" s="441"/>
      <c r="D90" s="441"/>
      <c r="E90" s="441"/>
      <c r="F90" s="441"/>
      <c r="G90" s="441"/>
      <c r="H90" s="441"/>
      <c r="I90" s="441"/>
      <c r="J90" s="441"/>
      <c r="K90" s="441"/>
      <c r="L90" s="441"/>
      <c r="M90" s="441"/>
      <c r="N90" s="441"/>
      <c r="O90" s="441"/>
      <c r="P90" s="441"/>
      <c r="Q90" s="441"/>
      <c r="R90" s="441"/>
      <c r="S90" s="441"/>
      <c r="T90" s="441"/>
      <c r="U90" s="441"/>
      <c r="V90" s="441"/>
      <c r="W90" s="441"/>
      <c r="X90" s="441"/>
    </row>
    <row r="91" spans="1:24" ht="15" customHeight="1" x14ac:dyDescent="0.2">
      <c r="A91" s="440" t="s">
        <v>285</v>
      </c>
      <c r="B91" s="441"/>
      <c r="C91" s="441"/>
      <c r="D91" s="441"/>
      <c r="E91" s="441"/>
      <c r="F91" s="441"/>
      <c r="G91" s="441"/>
      <c r="H91" s="441"/>
      <c r="I91" s="441"/>
      <c r="J91" s="441"/>
      <c r="K91" s="441"/>
      <c r="L91" s="441"/>
      <c r="M91" s="441"/>
      <c r="N91" s="441"/>
      <c r="O91" s="441"/>
      <c r="P91" s="441"/>
      <c r="Q91" s="441"/>
      <c r="R91" s="441"/>
      <c r="S91" s="441"/>
      <c r="T91" s="441"/>
      <c r="U91" s="441"/>
      <c r="V91" s="441"/>
      <c r="W91" s="441"/>
      <c r="X91" s="441"/>
    </row>
    <row r="92" spans="1:24" ht="15" customHeight="1" x14ac:dyDescent="0.2">
      <c r="A92" s="440" t="s">
        <v>264</v>
      </c>
      <c r="B92" s="441"/>
      <c r="C92" s="441"/>
      <c r="D92" s="441"/>
      <c r="E92" s="441"/>
      <c r="F92" s="441"/>
      <c r="G92" s="441"/>
      <c r="H92" s="441"/>
      <c r="I92" s="441"/>
      <c r="J92" s="441"/>
      <c r="K92" s="441"/>
      <c r="L92" s="441"/>
      <c r="M92" s="441"/>
      <c r="N92" s="441"/>
      <c r="O92" s="441"/>
      <c r="P92" s="441"/>
      <c r="Q92" s="441"/>
      <c r="R92" s="441"/>
      <c r="S92" s="441"/>
      <c r="T92" s="441"/>
      <c r="U92" s="441"/>
      <c r="V92" s="441"/>
      <c r="W92" s="441"/>
      <c r="X92" s="441"/>
    </row>
    <row r="93" spans="1:24" ht="15" customHeight="1" x14ac:dyDescent="0.2">
      <c r="A93" s="450" t="s">
        <v>265</v>
      </c>
      <c r="B93" s="441"/>
      <c r="C93" s="441"/>
      <c r="D93" s="441"/>
      <c r="E93" s="441"/>
      <c r="F93" s="441"/>
      <c r="G93" s="441"/>
      <c r="H93" s="441"/>
      <c r="I93" s="441"/>
      <c r="J93" s="441"/>
      <c r="K93" s="441"/>
      <c r="L93" s="441"/>
      <c r="M93" s="441"/>
      <c r="N93" s="441"/>
      <c r="O93" s="441"/>
      <c r="P93" s="441"/>
      <c r="Q93" s="441"/>
      <c r="R93" s="441"/>
      <c r="S93" s="441"/>
      <c r="T93" s="441"/>
      <c r="U93" s="441"/>
      <c r="V93" s="441"/>
      <c r="W93" s="441"/>
      <c r="X93" s="441"/>
    </row>
    <row r="95" spans="1:24" ht="15" x14ac:dyDescent="0.2">
      <c r="A95" s="445" t="s">
        <v>286</v>
      </c>
      <c r="B95" s="445"/>
      <c r="C95" s="445"/>
      <c r="D95" s="445"/>
      <c r="E95" s="445"/>
      <c r="F95" s="445"/>
      <c r="G95" s="445"/>
      <c r="H95" s="445"/>
      <c r="I95" s="445"/>
      <c r="J95" s="445"/>
      <c r="K95" s="445"/>
      <c r="L95" s="445"/>
      <c r="M95" s="445"/>
      <c r="N95" s="445"/>
      <c r="O95" s="445"/>
      <c r="P95" s="445"/>
      <c r="Q95" s="445"/>
      <c r="R95" s="445"/>
      <c r="S95" s="445"/>
      <c r="T95" s="445"/>
      <c r="U95" s="445"/>
      <c r="V95" s="445"/>
      <c r="W95" s="445"/>
      <c r="X95" s="445"/>
    </row>
    <row r="96" spans="1:24" ht="15" x14ac:dyDescent="0.2">
      <c r="A96" s="440" t="s">
        <v>287</v>
      </c>
      <c r="B96" s="441"/>
      <c r="C96" s="441"/>
      <c r="D96" s="441"/>
      <c r="E96" s="441"/>
      <c r="F96" s="441"/>
      <c r="G96" s="441"/>
      <c r="H96" s="441"/>
      <c r="I96" s="441"/>
      <c r="J96" s="441"/>
      <c r="K96" s="441"/>
      <c r="L96" s="441"/>
      <c r="M96" s="441"/>
      <c r="N96" s="441"/>
      <c r="O96" s="441"/>
      <c r="P96" s="441"/>
      <c r="Q96" s="441"/>
      <c r="R96" s="441"/>
      <c r="S96" s="441"/>
      <c r="T96" s="441"/>
      <c r="U96" s="441"/>
      <c r="V96" s="441"/>
      <c r="W96" s="441"/>
      <c r="X96" s="441"/>
    </row>
    <row r="97" spans="1:24" ht="15" x14ac:dyDescent="0.2">
      <c r="A97" s="440" t="s">
        <v>288</v>
      </c>
      <c r="B97" s="441"/>
      <c r="C97" s="441"/>
      <c r="D97" s="441"/>
      <c r="E97" s="441"/>
      <c r="F97" s="441"/>
      <c r="G97" s="441"/>
      <c r="H97" s="441"/>
      <c r="I97" s="441"/>
      <c r="J97" s="441"/>
      <c r="K97" s="441"/>
      <c r="L97" s="441"/>
      <c r="M97" s="441"/>
      <c r="N97" s="441"/>
      <c r="O97" s="441"/>
      <c r="P97" s="441"/>
      <c r="Q97" s="441"/>
      <c r="R97" s="441"/>
      <c r="S97" s="441"/>
      <c r="T97" s="441"/>
      <c r="U97" s="441"/>
      <c r="V97" s="441"/>
      <c r="W97" s="441"/>
      <c r="X97" s="441"/>
    </row>
    <row r="98" spans="1:24" ht="15" customHeight="1" x14ac:dyDescent="0.2">
      <c r="A98" s="440" t="s">
        <v>289</v>
      </c>
      <c r="B98" s="441"/>
      <c r="C98" s="441"/>
      <c r="D98" s="441"/>
      <c r="E98" s="441"/>
      <c r="F98" s="441"/>
      <c r="G98" s="441"/>
      <c r="H98" s="441"/>
      <c r="I98" s="441"/>
      <c r="J98" s="441"/>
      <c r="K98" s="441"/>
      <c r="L98" s="441"/>
      <c r="M98" s="441"/>
      <c r="N98" s="441"/>
      <c r="O98" s="441"/>
      <c r="P98" s="441"/>
      <c r="Q98" s="441"/>
      <c r="R98" s="441"/>
      <c r="S98" s="441"/>
      <c r="T98" s="441"/>
      <c r="U98" s="441"/>
      <c r="V98" s="441"/>
      <c r="W98" s="441"/>
      <c r="X98" s="441"/>
    </row>
    <row r="99" spans="1:24" ht="15" x14ac:dyDescent="0.2">
      <c r="A99" s="440" t="s">
        <v>290</v>
      </c>
      <c r="B99" s="441"/>
      <c r="C99" s="441"/>
      <c r="D99" s="441"/>
      <c r="E99" s="441"/>
      <c r="F99" s="441"/>
      <c r="G99" s="441"/>
      <c r="H99" s="441"/>
      <c r="I99" s="441"/>
      <c r="J99" s="441"/>
      <c r="K99" s="441"/>
      <c r="L99" s="441"/>
      <c r="M99" s="441"/>
      <c r="N99" s="441"/>
      <c r="O99" s="441"/>
      <c r="P99" s="441"/>
      <c r="Q99" s="441"/>
      <c r="R99" s="441"/>
      <c r="S99" s="441"/>
      <c r="T99" s="441"/>
      <c r="U99" s="441"/>
      <c r="V99" s="441"/>
      <c r="W99" s="441"/>
      <c r="X99" s="441"/>
    </row>
    <row r="100" spans="1:24" ht="15" x14ac:dyDescent="0.2">
      <c r="A100" s="440" t="s">
        <v>291</v>
      </c>
      <c r="B100" s="441"/>
      <c r="C100" s="441"/>
      <c r="D100" s="441"/>
      <c r="E100" s="441"/>
      <c r="F100" s="441"/>
      <c r="G100" s="441"/>
      <c r="H100" s="441"/>
      <c r="I100" s="441"/>
      <c r="J100" s="441"/>
      <c r="K100" s="441"/>
      <c r="L100" s="441"/>
      <c r="M100" s="441"/>
      <c r="N100" s="441"/>
      <c r="O100" s="441"/>
      <c r="P100" s="441"/>
      <c r="Q100" s="441"/>
      <c r="R100" s="441"/>
      <c r="S100" s="441"/>
      <c r="T100" s="441"/>
      <c r="U100" s="441"/>
      <c r="V100" s="441"/>
      <c r="W100" s="441"/>
      <c r="X100" s="441"/>
    </row>
    <row r="101" spans="1:24" ht="27.75" customHeight="1" x14ac:dyDescent="0.2">
      <c r="A101" s="440" t="s">
        <v>292</v>
      </c>
      <c r="B101" s="441"/>
      <c r="C101" s="441"/>
      <c r="D101" s="441"/>
      <c r="E101" s="441"/>
      <c r="F101" s="441"/>
      <c r="G101" s="441"/>
      <c r="H101" s="441"/>
      <c r="I101" s="441"/>
      <c r="J101" s="441"/>
      <c r="K101" s="441"/>
      <c r="L101" s="441"/>
      <c r="M101" s="441"/>
      <c r="N101" s="441"/>
      <c r="O101" s="441"/>
      <c r="P101" s="441"/>
      <c r="Q101" s="441"/>
      <c r="R101" s="441"/>
      <c r="S101" s="441"/>
      <c r="T101" s="441"/>
      <c r="U101" s="441"/>
      <c r="V101" s="441"/>
      <c r="W101" s="441"/>
      <c r="X101" s="441"/>
    </row>
    <row r="102" spans="1:24" ht="28.5" customHeight="1" x14ac:dyDescent="0.2">
      <c r="A102" s="440" t="s">
        <v>293</v>
      </c>
      <c r="B102" s="441"/>
      <c r="C102" s="441"/>
      <c r="D102" s="441"/>
      <c r="E102" s="441"/>
      <c r="F102" s="441"/>
      <c r="G102" s="441"/>
      <c r="H102" s="441"/>
      <c r="I102" s="441"/>
      <c r="J102" s="441"/>
      <c r="K102" s="441"/>
      <c r="L102" s="441"/>
      <c r="M102" s="441"/>
      <c r="N102" s="441"/>
      <c r="O102" s="441"/>
      <c r="P102" s="441"/>
      <c r="Q102" s="441"/>
      <c r="R102" s="441"/>
      <c r="S102" s="441"/>
      <c r="T102" s="441"/>
      <c r="U102" s="441"/>
      <c r="V102" s="441"/>
      <c r="W102" s="441"/>
      <c r="X102" s="441"/>
    </row>
    <row r="103" spans="1:24" ht="15" customHeight="1" x14ac:dyDescent="0.2">
      <c r="A103" s="440" t="s">
        <v>294</v>
      </c>
      <c r="B103" s="441"/>
      <c r="C103" s="441"/>
      <c r="D103" s="441"/>
      <c r="E103" s="441"/>
      <c r="F103" s="441"/>
      <c r="G103" s="441"/>
      <c r="H103" s="441"/>
      <c r="I103" s="441"/>
      <c r="J103" s="441"/>
      <c r="K103" s="441"/>
      <c r="L103" s="441"/>
      <c r="M103" s="441"/>
      <c r="N103" s="441"/>
      <c r="O103" s="441"/>
      <c r="P103" s="441"/>
      <c r="Q103" s="441"/>
      <c r="R103" s="441"/>
      <c r="S103" s="441"/>
      <c r="T103" s="441"/>
      <c r="U103" s="441"/>
      <c r="V103" s="441"/>
      <c r="W103" s="441"/>
      <c r="X103" s="441"/>
    </row>
    <row r="104" spans="1:24" ht="15" customHeight="1" x14ac:dyDescent="0.2">
      <c r="A104" s="440" t="s">
        <v>262</v>
      </c>
      <c r="B104" s="441"/>
      <c r="C104" s="441"/>
      <c r="D104" s="441"/>
      <c r="E104" s="441"/>
      <c r="F104" s="441"/>
      <c r="G104" s="441"/>
      <c r="H104" s="441"/>
      <c r="I104" s="441"/>
      <c r="J104" s="441"/>
      <c r="K104" s="441"/>
      <c r="L104" s="441"/>
      <c r="M104" s="441"/>
      <c r="N104" s="441"/>
      <c r="O104" s="441"/>
      <c r="P104" s="441"/>
      <c r="Q104" s="441"/>
      <c r="R104" s="441"/>
      <c r="S104" s="441"/>
      <c r="T104" s="441"/>
      <c r="U104" s="441"/>
      <c r="V104" s="441"/>
      <c r="W104" s="441"/>
      <c r="X104" s="441"/>
    </row>
    <row r="105" spans="1:24" ht="15" customHeight="1" x14ac:dyDescent="0.2">
      <c r="A105" s="440" t="s">
        <v>263</v>
      </c>
      <c r="B105" s="441"/>
      <c r="C105" s="441"/>
      <c r="D105" s="441"/>
      <c r="E105" s="441"/>
      <c r="F105" s="441"/>
      <c r="G105" s="441"/>
      <c r="H105" s="441"/>
      <c r="I105" s="441"/>
      <c r="J105" s="441"/>
      <c r="K105" s="441"/>
      <c r="L105" s="441"/>
      <c r="M105" s="441"/>
      <c r="N105" s="441"/>
      <c r="O105" s="441"/>
      <c r="P105" s="441"/>
      <c r="Q105" s="441"/>
      <c r="R105" s="441"/>
      <c r="S105" s="441"/>
      <c r="T105" s="441"/>
      <c r="U105" s="441"/>
      <c r="V105" s="441"/>
      <c r="W105" s="441"/>
      <c r="X105" s="441"/>
    </row>
    <row r="106" spans="1:24" ht="15" customHeight="1" x14ac:dyDescent="0.2">
      <c r="A106" s="440" t="s">
        <v>264</v>
      </c>
      <c r="B106" s="441"/>
      <c r="C106" s="441"/>
      <c r="D106" s="441"/>
      <c r="E106" s="441"/>
      <c r="F106" s="441"/>
      <c r="G106" s="441"/>
      <c r="H106" s="441"/>
      <c r="I106" s="441"/>
      <c r="J106" s="441"/>
      <c r="K106" s="441"/>
      <c r="L106" s="441"/>
      <c r="M106" s="441"/>
      <c r="N106" s="441"/>
      <c r="O106" s="441"/>
      <c r="P106" s="441"/>
      <c r="Q106" s="441"/>
      <c r="R106" s="441"/>
      <c r="S106" s="441"/>
      <c r="T106" s="441"/>
      <c r="U106" s="441"/>
      <c r="V106" s="441"/>
      <c r="W106" s="441"/>
      <c r="X106" s="441"/>
    </row>
    <row r="107" spans="1:24" ht="15" customHeight="1" x14ac:dyDescent="0.2">
      <c r="A107" s="440" t="s">
        <v>265</v>
      </c>
      <c r="B107" s="441"/>
      <c r="C107" s="441"/>
      <c r="D107" s="441"/>
      <c r="E107" s="441"/>
      <c r="F107" s="441"/>
      <c r="G107" s="441"/>
      <c r="H107" s="441"/>
      <c r="I107" s="441"/>
      <c r="J107" s="441"/>
      <c r="K107" s="441"/>
      <c r="L107" s="441"/>
      <c r="M107" s="441"/>
      <c r="N107" s="441"/>
      <c r="O107" s="441"/>
      <c r="P107" s="441"/>
      <c r="Q107" s="441"/>
      <c r="R107" s="441"/>
      <c r="S107" s="441"/>
      <c r="T107" s="441"/>
      <c r="U107" s="441"/>
      <c r="V107" s="441"/>
      <c r="W107" s="441"/>
      <c r="X107" s="441"/>
    </row>
    <row r="109" spans="1:24" ht="29.25" customHeight="1" x14ac:dyDescent="0.25">
      <c r="A109" s="447" t="s">
        <v>295</v>
      </c>
      <c r="B109" s="451"/>
      <c r="C109" s="451"/>
      <c r="D109" s="451"/>
      <c r="E109" s="451"/>
      <c r="F109" s="451"/>
      <c r="G109" s="451"/>
      <c r="H109" s="451"/>
      <c r="I109" s="451"/>
      <c r="J109" s="451"/>
      <c r="K109" s="451"/>
      <c r="L109" s="451"/>
      <c r="M109" s="451"/>
      <c r="N109" s="451"/>
      <c r="O109" s="451"/>
      <c r="P109" s="451"/>
    </row>
    <row r="111" spans="1:24" ht="15" x14ac:dyDescent="0.2">
      <c r="A111" s="440" t="s">
        <v>242</v>
      </c>
      <c r="B111" s="441"/>
      <c r="C111" s="441"/>
      <c r="D111" s="441"/>
      <c r="E111" s="441"/>
      <c r="F111" s="441"/>
      <c r="G111" s="441"/>
      <c r="H111" s="441"/>
      <c r="I111" s="441"/>
      <c r="J111" s="441"/>
      <c r="K111" s="441"/>
      <c r="L111" s="441"/>
      <c r="M111" s="441"/>
      <c r="N111" s="441"/>
      <c r="O111" s="441"/>
      <c r="P111" s="441"/>
      <c r="Q111" s="441"/>
      <c r="R111" s="441"/>
      <c r="S111" s="441"/>
      <c r="T111" s="441"/>
      <c r="U111" s="441"/>
      <c r="V111" s="441"/>
      <c r="W111" s="441"/>
      <c r="X111" s="441"/>
    </row>
    <row r="112" spans="1:24" ht="15" x14ac:dyDescent="0.2">
      <c r="A112" s="440" t="s">
        <v>243</v>
      </c>
      <c r="B112" s="441"/>
      <c r="C112" s="441"/>
      <c r="D112" s="441"/>
      <c r="E112" s="441"/>
      <c r="F112" s="441"/>
      <c r="G112" s="441"/>
      <c r="H112" s="441"/>
      <c r="I112" s="441"/>
      <c r="J112" s="441"/>
      <c r="K112" s="441"/>
      <c r="L112" s="441"/>
      <c r="M112" s="441"/>
      <c r="N112" s="441"/>
      <c r="O112" s="441"/>
      <c r="P112" s="441"/>
      <c r="Q112" s="441"/>
      <c r="R112" s="441"/>
      <c r="S112" s="441"/>
      <c r="T112" s="441"/>
      <c r="U112" s="441"/>
      <c r="V112" s="441"/>
      <c r="W112" s="441"/>
      <c r="X112" s="441"/>
    </row>
    <row r="113" spans="1:24" ht="15" x14ac:dyDescent="0.2">
      <c r="A113" s="440" t="s">
        <v>244</v>
      </c>
      <c r="B113" s="441"/>
      <c r="C113" s="441"/>
      <c r="D113" s="441"/>
      <c r="E113" s="441"/>
      <c r="F113" s="441"/>
      <c r="G113" s="441"/>
      <c r="H113" s="441"/>
      <c r="I113" s="441"/>
      <c r="J113" s="441"/>
      <c r="K113" s="441"/>
      <c r="L113" s="441"/>
      <c r="M113" s="441"/>
      <c r="N113" s="441"/>
      <c r="O113" s="441"/>
      <c r="P113" s="441"/>
      <c r="Q113" s="441"/>
      <c r="R113" s="441"/>
      <c r="S113" s="441"/>
      <c r="T113" s="441"/>
      <c r="U113" s="441"/>
      <c r="V113" s="441"/>
      <c r="W113" s="441"/>
      <c r="X113" s="441"/>
    </row>
    <row r="114" spans="1:24" ht="15" x14ac:dyDescent="0.2">
      <c r="A114" s="440" t="s">
        <v>296</v>
      </c>
      <c r="B114" s="441"/>
      <c r="C114" s="441"/>
      <c r="D114" s="441"/>
      <c r="E114" s="441"/>
      <c r="F114" s="441"/>
      <c r="G114" s="441"/>
      <c r="H114" s="441"/>
      <c r="I114" s="441"/>
      <c r="J114" s="441"/>
      <c r="K114" s="441"/>
      <c r="L114" s="441"/>
      <c r="M114" s="441"/>
      <c r="N114" s="441"/>
      <c r="O114" s="441"/>
      <c r="P114" s="441"/>
      <c r="Q114" s="441"/>
      <c r="R114" s="441"/>
      <c r="S114" s="441"/>
      <c r="T114" s="441"/>
      <c r="U114" s="441"/>
      <c r="V114" s="441"/>
      <c r="W114" s="441"/>
      <c r="X114" s="441"/>
    </row>
    <row r="115" spans="1:24" ht="15" x14ac:dyDescent="0.2">
      <c r="A115" s="440" t="s">
        <v>297</v>
      </c>
      <c r="B115" s="441"/>
      <c r="C115" s="441"/>
      <c r="D115" s="441"/>
      <c r="E115" s="441"/>
      <c r="F115" s="441"/>
      <c r="G115" s="441"/>
      <c r="H115" s="441"/>
      <c r="I115" s="441"/>
      <c r="J115" s="441"/>
      <c r="K115" s="441"/>
      <c r="L115" s="441"/>
      <c r="M115" s="441"/>
      <c r="N115" s="441"/>
      <c r="O115" s="441"/>
      <c r="P115" s="441"/>
      <c r="Q115" s="441"/>
      <c r="R115" s="441"/>
      <c r="S115" s="441"/>
      <c r="T115" s="441"/>
      <c r="U115" s="441"/>
      <c r="V115" s="441"/>
      <c r="W115" s="441"/>
      <c r="X115" s="441"/>
    </row>
    <row r="116" spans="1:24" ht="15" x14ac:dyDescent="0.2">
      <c r="A116" s="440" t="s">
        <v>298</v>
      </c>
      <c r="B116" s="441"/>
      <c r="C116" s="441"/>
      <c r="D116" s="441"/>
      <c r="E116" s="441"/>
      <c r="F116" s="441"/>
      <c r="G116" s="441"/>
      <c r="H116" s="441"/>
      <c r="I116" s="441"/>
      <c r="J116" s="441"/>
      <c r="K116" s="441"/>
      <c r="L116" s="441"/>
      <c r="M116" s="441"/>
      <c r="N116" s="441"/>
      <c r="O116" s="441"/>
      <c r="P116" s="441"/>
      <c r="Q116" s="441"/>
      <c r="R116" s="441"/>
      <c r="S116" s="441"/>
      <c r="T116" s="441"/>
      <c r="U116" s="441"/>
      <c r="V116" s="441"/>
      <c r="W116" s="441"/>
      <c r="X116" s="441"/>
    </row>
    <row r="117" spans="1:24" ht="15" x14ac:dyDescent="0.2">
      <c r="A117" s="440" t="s">
        <v>299</v>
      </c>
      <c r="B117" s="441"/>
      <c r="C117" s="441"/>
      <c r="D117" s="441"/>
      <c r="E117" s="441"/>
      <c r="F117" s="441"/>
      <c r="G117" s="441"/>
      <c r="H117" s="441"/>
      <c r="I117" s="441"/>
      <c r="J117" s="441"/>
      <c r="K117" s="441"/>
      <c r="L117" s="441"/>
      <c r="M117" s="441"/>
      <c r="N117" s="441"/>
      <c r="O117" s="441"/>
      <c r="P117" s="441"/>
      <c r="Q117" s="441"/>
      <c r="R117" s="441"/>
      <c r="S117" s="441"/>
      <c r="T117" s="441"/>
      <c r="U117" s="441"/>
      <c r="V117" s="441"/>
      <c r="W117" s="441"/>
      <c r="X117" s="441"/>
    </row>
    <row r="118" spans="1:24" ht="42" customHeight="1" x14ac:dyDescent="0.2">
      <c r="A118" s="440" t="s">
        <v>300</v>
      </c>
      <c r="B118" s="441"/>
      <c r="C118" s="441"/>
      <c r="D118" s="441"/>
      <c r="E118" s="441"/>
      <c r="F118" s="441"/>
      <c r="G118" s="441"/>
      <c r="H118" s="441"/>
      <c r="I118" s="441"/>
      <c r="J118" s="441"/>
      <c r="K118" s="441"/>
      <c r="L118" s="441"/>
      <c r="M118" s="441"/>
      <c r="N118" s="441"/>
      <c r="O118" s="441"/>
      <c r="P118" s="441"/>
      <c r="Q118" s="441"/>
      <c r="R118" s="441"/>
      <c r="S118" s="441"/>
      <c r="T118" s="441"/>
      <c r="U118" s="441"/>
      <c r="V118" s="441"/>
      <c r="W118" s="441"/>
      <c r="X118" s="441"/>
    </row>
    <row r="119" spans="1:24" ht="15" x14ac:dyDescent="0.2">
      <c r="A119" s="440" t="s">
        <v>262</v>
      </c>
      <c r="B119" s="441"/>
      <c r="C119" s="441"/>
      <c r="D119" s="441"/>
      <c r="E119" s="441"/>
      <c r="F119" s="441"/>
      <c r="G119" s="441"/>
      <c r="H119" s="441"/>
      <c r="I119" s="441"/>
      <c r="J119" s="441"/>
      <c r="K119" s="441"/>
      <c r="L119" s="441"/>
      <c r="M119" s="441"/>
      <c r="N119" s="441"/>
      <c r="O119" s="441"/>
      <c r="P119" s="441"/>
      <c r="Q119" s="441"/>
      <c r="R119" s="441"/>
      <c r="S119" s="441"/>
      <c r="T119" s="441"/>
      <c r="U119" s="441"/>
      <c r="V119" s="441"/>
      <c r="W119" s="441"/>
      <c r="X119" s="441"/>
    </row>
    <row r="120" spans="1:24" ht="15" x14ac:dyDescent="0.2">
      <c r="A120" s="440" t="s">
        <v>263</v>
      </c>
      <c r="B120" s="441"/>
      <c r="C120" s="441"/>
      <c r="D120" s="441"/>
      <c r="E120" s="441"/>
      <c r="F120" s="441"/>
      <c r="G120" s="441"/>
      <c r="H120" s="441"/>
      <c r="I120" s="441"/>
      <c r="J120" s="441"/>
      <c r="K120" s="441"/>
      <c r="L120" s="441"/>
      <c r="M120" s="441"/>
      <c r="N120" s="441"/>
      <c r="O120" s="441"/>
      <c r="P120" s="441"/>
      <c r="Q120" s="441"/>
      <c r="R120" s="441"/>
      <c r="S120" s="441"/>
      <c r="T120" s="441"/>
      <c r="U120" s="441"/>
      <c r="V120" s="441"/>
      <c r="W120" s="441"/>
      <c r="X120" s="441"/>
    </row>
    <row r="121" spans="1:24" ht="15" x14ac:dyDescent="0.2">
      <c r="A121" s="440" t="s">
        <v>264</v>
      </c>
      <c r="B121" s="441"/>
      <c r="C121" s="441"/>
      <c r="D121" s="441"/>
      <c r="E121" s="441"/>
      <c r="F121" s="441"/>
      <c r="G121" s="441"/>
      <c r="H121" s="441"/>
      <c r="I121" s="441"/>
      <c r="J121" s="441"/>
      <c r="K121" s="441"/>
      <c r="L121" s="441"/>
      <c r="M121" s="441"/>
      <c r="N121" s="441"/>
      <c r="O121" s="441"/>
      <c r="P121" s="441"/>
      <c r="Q121" s="441"/>
      <c r="R121" s="441"/>
      <c r="S121" s="441"/>
      <c r="T121" s="441"/>
      <c r="U121" s="441"/>
      <c r="V121" s="441"/>
      <c r="W121" s="441"/>
      <c r="X121" s="441"/>
    </row>
    <row r="122" spans="1:24" ht="15" x14ac:dyDescent="0.2">
      <c r="A122" s="440" t="s">
        <v>265</v>
      </c>
      <c r="B122" s="441"/>
      <c r="C122" s="441"/>
      <c r="D122" s="441"/>
      <c r="E122" s="441"/>
      <c r="F122" s="441"/>
      <c r="G122" s="441"/>
      <c r="H122" s="441"/>
      <c r="I122" s="441"/>
      <c r="J122" s="441"/>
      <c r="K122" s="441"/>
      <c r="L122" s="441"/>
      <c r="M122" s="441"/>
      <c r="N122" s="441"/>
      <c r="O122" s="441"/>
      <c r="P122" s="441"/>
      <c r="Q122" s="441"/>
      <c r="R122" s="441"/>
      <c r="S122" s="441"/>
      <c r="T122" s="441"/>
      <c r="U122" s="441"/>
      <c r="V122" s="441"/>
      <c r="W122" s="441"/>
      <c r="X122" s="441"/>
    </row>
  </sheetData>
  <mergeCells count="134">
    <mergeCell ref="A119:X119"/>
    <mergeCell ref="A120:X120"/>
    <mergeCell ref="A121:X121"/>
    <mergeCell ref="A122:X122"/>
    <mergeCell ref="A113:X113"/>
    <mergeCell ref="A114:X114"/>
    <mergeCell ref="A115:X115"/>
    <mergeCell ref="A116:X116"/>
    <mergeCell ref="A117:X117"/>
    <mergeCell ref="A118:X118"/>
    <mergeCell ref="A105:X105"/>
    <mergeCell ref="A106:X106"/>
    <mergeCell ref="A107:X107"/>
    <mergeCell ref="A109:P109"/>
    <mergeCell ref="A111:X111"/>
    <mergeCell ref="A112:X112"/>
    <mergeCell ref="A99:X99"/>
    <mergeCell ref="A100:X100"/>
    <mergeCell ref="A101:X101"/>
    <mergeCell ref="A102:X102"/>
    <mergeCell ref="A103:X103"/>
    <mergeCell ref="A104:X104"/>
    <mergeCell ref="A92:X92"/>
    <mergeCell ref="A93:X93"/>
    <mergeCell ref="A95:X95"/>
    <mergeCell ref="A96:X96"/>
    <mergeCell ref="A97:X97"/>
    <mergeCell ref="A98:X98"/>
    <mergeCell ref="A86:X86"/>
    <mergeCell ref="A87:X87"/>
    <mergeCell ref="A88:X88"/>
    <mergeCell ref="A89:X89"/>
    <mergeCell ref="A90:X90"/>
    <mergeCell ref="A91:X91"/>
    <mergeCell ref="A79:X79"/>
    <mergeCell ref="A81:X81"/>
    <mergeCell ref="A82:X82"/>
    <mergeCell ref="A83:X83"/>
    <mergeCell ref="A84:X84"/>
    <mergeCell ref="A85:X85"/>
    <mergeCell ref="A73:X73"/>
    <mergeCell ref="A74:X74"/>
    <mergeCell ref="A75:X75"/>
    <mergeCell ref="A76:X76"/>
    <mergeCell ref="A77:X77"/>
    <mergeCell ref="A78:X78"/>
    <mergeCell ref="A67:X67"/>
    <mergeCell ref="A68:X68"/>
    <mergeCell ref="A69:X69"/>
    <mergeCell ref="A70:X70"/>
    <mergeCell ref="A71:X71"/>
    <mergeCell ref="A72:X72"/>
    <mergeCell ref="A61:X61"/>
    <mergeCell ref="A62:X62"/>
    <mergeCell ref="A63:X63"/>
    <mergeCell ref="A64:X64"/>
    <mergeCell ref="A65:X65"/>
    <mergeCell ref="A66:X66"/>
    <mergeCell ref="A55:X55"/>
    <mergeCell ref="A56:X56"/>
    <mergeCell ref="A57:X57"/>
    <mergeCell ref="A58:X58"/>
    <mergeCell ref="A59:X59"/>
    <mergeCell ref="A60:X60"/>
    <mergeCell ref="A49:X49"/>
    <mergeCell ref="A50:X50"/>
    <mergeCell ref="A51:X51"/>
    <mergeCell ref="A52:X52"/>
    <mergeCell ref="A53:X53"/>
    <mergeCell ref="A54:X54"/>
    <mergeCell ref="A43:X43"/>
    <mergeCell ref="A44:X44"/>
    <mergeCell ref="A45:X45"/>
    <mergeCell ref="A46:X46"/>
    <mergeCell ref="A47:X47"/>
    <mergeCell ref="A48:X48"/>
    <mergeCell ref="A37:X37"/>
    <mergeCell ref="A38:X38"/>
    <mergeCell ref="A39:X39"/>
    <mergeCell ref="A40:X40"/>
    <mergeCell ref="A41:X41"/>
    <mergeCell ref="A42:X42"/>
    <mergeCell ref="A31:X31"/>
    <mergeCell ref="A32:X32"/>
    <mergeCell ref="A33:X33"/>
    <mergeCell ref="A34:X34"/>
    <mergeCell ref="A35:X35"/>
    <mergeCell ref="A36:X36"/>
    <mergeCell ref="AJ8:AJ9"/>
    <mergeCell ref="AK8:AK9"/>
    <mergeCell ref="AL8:AL9"/>
    <mergeCell ref="O8:O9"/>
    <mergeCell ref="P8:P9"/>
    <mergeCell ref="Q8:Q9"/>
    <mergeCell ref="A30:X30"/>
    <mergeCell ref="AD8:AD9"/>
    <mergeCell ref="AE8:AE9"/>
    <mergeCell ref="AF8:AF9"/>
    <mergeCell ref="AG8:AG9"/>
    <mergeCell ref="AH8:AH9"/>
    <mergeCell ref="AI8:AI9"/>
    <mergeCell ref="X8:X9"/>
    <mergeCell ref="Y8:Y9"/>
    <mergeCell ref="Z8:Z9"/>
    <mergeCell ref="AA8:AA9"/>
    <mergeCell ref="AB8:AB9"/>
    <mergeCell ref="AC8:AC9"/>
    <mergeCell ref="R8:R9"/>
    <mergeCell ref="S8:S9"/>
    <mergeCell ref="T8:T9"/>
    <mergeCell ref="U8:U9"/>
    <mergeCell ref="V8:V9"/>
    <mergeCell ref="W8:W9"/>
    <mergeCell ref="K8:L8"/>
    <mergeCell ref="M8:M9"/>
    <mergeCell ref="N8:N9"/>
    <mergeCell ref="A8:A9"/>
    <mergeCell ref="B8:E8"/>
    <mergeCell ref="F8:F9"/>
    <mergeCell ref="G8:G9"/>
    <mergeCell ref="H8:H9"/>
    <mergeCell ref="I8:I9"/>
    <mergeCell ref="J8:J9"/>
    <mergeCell ref="AM8:AM9"/>
    <mergeCell ref="A28:AM28"/>
    <mergeCell ref="A1:AM2"/>
    <mergeCell ref="A5:L5"/>
    <mergeCell ref="M5:AC5"/>
    <mergeCell ref="AD5:AM6"/>
    <mergeCell ref="A6:L6"/>
    <mergeCell ref="M6:AC6"/>
    <mergeCell ref="A7:O7"/>
    <mergeCell ref="P7:AA7"/>
    <mergeCell ref="AB7:AM7"/>
  </mergeCells>
  <pageMargins left="0.70866141732283472" right="0.70866141732283472" top="0.74803149606299213" bottom="0.74803149606299213" header="0.31496062992125984" footer="0.31496062992125984"/>
  <pageSetup paperSize="5" scale="90" orientation="landscape" horizontalDpi="300" verticalDpi="300" r:id="rId1"/>
  <headerFooter>
    <oddFooter>&amp;L&amp;"Arial,Normal"&amp;8FR.PS.010&amp;C&amp;"Arial,Normal"&amp;8                                                                                                            &amp;R&amp;"Arial,Normal"&amp;8Versión 04_29/08/2016</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9"/>
  <sheetViews>
    <sheetView zoomScale="80" zoomScaleNormal="80" workbookViewId="0">
      <selection activeCell="I7" sqref="I7"/>
    </sheetView>
  </sheetViews>
  <sheetFormatPr baseColWidth="10" defaultRowHeight="15" x14ac:dyDescent="0.25"/>
  <cols>
    <col min="2" max="5" width="5.85546875" customWidth="1"/>
  </cols>
  <sheetData>
    <row r="1" spans="1:40" x14ac:dyDescent="0.25">
      <c r="A1" s="461" t="s">
        <v>301</v>
      </c>
      <c r="B1" s="462"/>
      <c r="C1" s="462"/>
      <c r="D1" s="462"/>
      <c r="E1" s="462"/>
      <c r="F1" s="462"/>
      <c r="G1" s="462"/>
      <c r="H1" s="462"/>
      <c r="I1" s="462"/>
      <c r="J1" s="462"/>
      <c r="K1" s="462"/>
      <c r="L1" s="463"/>
      <c r="M1" s="461" t="s">
        <v>302</v>
      </c>
      <c r="N1" s="462"/>
      <c r="O1" s="462"/>
      <c r="P1" s="462"/>
      <c r="Q1" s="462"/>
      <c r="R1" s="462"/>
      <c r="S1" s="462"/>
      <c r="T1" s="462"/>
      <c r="U1" s="462"/>
      <c r="V1" s="462"/>
      <c r="W1" s="462"/>
      <c r="X1" s="462"/>
      <c r="Y1" s="462"/>
      <c r="Z1" s="462"/>
      <c r="AA1" s="462"/>
      <c r="AB1" s="462"/>
      <c r="AC1" s="462"/>
      <c r="AD1" s="463"/>
      <c r="AE1" s="464" t="s">
        <v>303</v>
      </c>
      <c r="AF1" s="465"/>
      <c r="AG1" s="465"/>
      <c r="AH1" s="465"/>
      <c r="AI1" s="465"/>
      <c r="AJ1" s="465"/>
      <c r="AK1" s="465"/>
      <c r="AL1" s="465"/>
      <c r="AM1" s="465"/>
      <c r="AN1" s="465"/>
    </row>
    <row r="2" spans="1:40" x14ac:dyDescent="0.25">
      <c r="A2" s="466" t="s">
        <v>304</v>
      </c>
      <c r="B2" s="467"/>
      <c r="C2" s="467"/>
      <c r="D2" s="467"/>
      <c r="E2" s="467"/>
      <c r="F2" s="467"/>
      <c r="G2" s="467"/>
      <c r="H2" s="467"/>
      <c r="I2" s="467"/>
      <c r="J2" s="467"/>
      <c r="K2" s="467"/>
      <c r="L2" s="468"/>
      <c r="M2" s="466" t="s">
        <v>305</v>
      </c>
      <c r="N2" s="467"/>
      <c r="O2" s="467"/>
      <c r="P2" s="467"/>
      <c r="Q2" s="467"/>
      <c r="R2" s="467"/>
      <c r="S2" s="467"/>
      <c r="T2" s="467"/>
      <c r="U2" s="467"/>
      <c r="V2" s="467"/>
      <c r="W2" s="467"/>
      <c r="X2" s="467"/>
      <c r="Y2" s="467"/>
      <c r="Z2" s="467"/>
      <c r="AA2" s="467"/>
      <c r="AB2" s="467"/>
      <c r="AC2" s="467"/>
      <c r="AD2" s="468"/>
      <c r="AE2" s="461"/>
      <c r="AF2" s="462"/>
      <c r="AG2" s="462"/>
      <c r="AH2" s="462"/>
      <c r="AI2" s="462"/>
      <c r="AJ2" s="462"/>
      <c r="AK2" s="462"/>
      <c r="AL2" s="462"/>
      <c r="AM2" s="462"/>
      <c r="AN2" s="462"/>
    </row>
    <row r="3" spans="1:40" x14ac:dyDescent="0.25">
      <c r="A3" s="452" t="s">
        <v>6</v>
      </c>
      <c r="B3" s="453"/>
      <c r="C3" s="453"/>
      <c r="D3" s="453"/>
      <c r="E3" s="453"/>
      <c r="F3" s="453"/>
      <c r="G3" s="453"/>
      <c r="H3" s="453"/>
      <c r="I3" s="453"/>
      <c r="J3" s="453"/>
      <c r="K3" s="453"/>
      <c r="L3" s="453"/>
      <c r="M3" s="453"/>
      <c r="N3" s="453"/>
      <c r="O3" s="454"/>
      <c r="P3" s="455" t="s">
        <v>7</v>
      </c>
      <c r="Q3" s="456"/>
      <c r="R3" s="456"/>
      <c r="S3" s="456"/>
      <c r="T3" s="456"/>
      <c r="U3" s="456"/>
      <c r="V3" s="456"/>
      <c r="W3" s="456"/>
      <c r="X3" s="456"/>
      <c r="Y3" s="456"/>
      <c r="Z3" s="456"/>
      <c r="AA3" s="457"/>
      <c r="AB3" s="458" t="s">
        <v>8</v>
      </c>
      <c r="AC3" s="459"/>
      <c r="AD3" s="459"/>
      <c r="AE3" s="459"/>
      <c r="AF3" s="459"/>
      <c r="AG3" s="459"/>
      <c r="AH3" s="459"/>
      <c r="AI3" s="459"/>
      <c r="AJ3" s="459"/>
      <c r="AK3" s="459"/>
      <c r="AL3" s="459"/>
      <c r="AM3" s="459"/>
      <c r="AN3" s="460"/>
    </row>
    <row r="4" spans="1:40" x14ac:dyDescent="0.25">
      <c r="A4" s="471" t="s">
        <v>9</v>
      </c>
      <c r="B4" s="473" t="s">
        <v>10</v>
      </c>
      <c r="C4" s="474"/>
      <c r="D4" s="474"/>
      <c r="E4" s="475"/>
      <c r="F4" s="471" t="s">
        <v>11</v>
      </c>
      <c r="G4" s="471" t="s">
        <v>12</v>
      </c>
      <c r="H4" s="471" t="s">
        <v>13</v>
      </c>
      <c r="I4" s="471" t="s">
        <v>14</v>
      </c>
      <c r="J4" s="471" t="s">
        <v>15</v>
      </c>
      <c r="K4" s="452" t="s">
        <v>16</v>
      </c>
      <c r="L4" s="454"/>
      <c r="M4" s="471" t="s">
        <v>17</v>
      </c>
      <c r="N4" s="471" t="s">
        <v>18</v>
      </c>
      <c r="O4" s="471" t="s">
        <v>19</v>
      </c>
      <c r="P4" s="469" t="s">
        <v>20</v>
      </c>
      <c r="Q4" s="469" t="s">
        <v>21</v>
      </c>
      <c r="R4" s="469" t="s">
        <v>22</v>
      </c>
      <c r="S4" s="469" t="s">
        <v>23</v>
      </c>
      <c r="T4" s="469" t="s">
        <v>24</v>
      </c>
      <c r="U4" s="469" t="s">
        <v>25</v>
      </c>
      <c r="V4" s="469" t="s">
        <v>26</v>
      </c>
      <c r="W4" s="469" t="s">
        <v>27</v>
      </c>
      <c r="X4" s="469" t="s">
        <v>28</v>
      </c>
      <c r="Y4" s="469" t="s">
        <v>29</v>
      </c>
      <c r="Z4" s="469" t="s">
        <v>30</v>
      </c>
      <c r="AA4" s="469" t="s">
        <v>31</v>
      </c>
      <c r="AB4" s="348" t="s">
        <v>306</v>
      </c>
      <c r="AC4" s="488" t="s">
        <v>20</v>
      </c>
      <c r="AD4" s="488" t="s">
        <v>21</v>
      </c>
      <c r="AE4" s="488" t="s">
        <v>22</v>
      </c>
      <c r="AF4" s="488" t="s">
        <v>23</v>
      </c>
      <c r="AG4" s="488" t="s">
        <v>24</v>
      </c>
      <c r="AH4" s="488" t="s">
        <v>25</v>
      </c>
      <c r="AI4" s="488" t="s">
        <v>26</v>
      </c>
      <c r="AJ4" s="488" t="s">
        <v>27</v>
      </c>
      <c r="AK4" s="488" t="s">
        <v>28</v>
      </c>
      <c r="AL4" s="488" t="s">
        <v>29</v>
      </c>
      <c r="AM4" s="488" t="s">
        <v>30</v>
      </c>
      <c r="AN4" s="488" t="s">
        <v>31</v>
      </c>
    </row>
    <row r="5" spans="1:40" x14ac:dyDescent="0.25">
      <c r="A5" s="472"/>
      <c r="B5" s="166">
        <v>1</v>
      </c>
      <c r="C5" s="166">
        <v>2</v>
      </c>
      <c r="D5" s="166">
        <v>3</v>
      </c>
      <c r="E5" s="166">
        <v>4</v>
      </c>
      <c r="F5" s="472"/>
      <c r="G5" s="472"/>
      <c r="H5" s="472"/>
      <c r="I5" s="472"/>
      <c r="J5" s="472"/>
      <c r="K5" s="166" t="s">
        <v>32</v>
      </c>
      <c r="L5" s="166" t="s">
        <v>33</v>
      </c>
      <c r="M5" s="472"/>
      <c r="N5" s="472"/>
      <c r="O5" s="472"/>
      <c r="P5" s="470"/>
      <c r="Q5" s="470"/>
      <c r="R5" s="470"/>
      <c r="S5" s="470"/>
      <c r="T5" s="470"/>
      <c r="U5" s="470"/>
      <c r="V5" s="470"/>
      <c r="W5" s="470"/>
      <c r="X5" s="470"/>
      <c r="Y5" s="470"/>
      <c r="Z5" s="470"/>
      <c r="AA5" s="470"/>
      <c r="AB5" s="349"/>
      <c r="AC5" s="489"/>
      <c r="AD5" s="489"/>
      <c r="AE5" s="489"/>
      <c r="AF5" s="489"/>
      <c r="AG5" s="489"/>
      <c r="AH5" s="489"/>
      <c r="AI5" s="489"/>
      <c r="AJ5" s="489"/>
      <c r="AK5" s="489"/>
      <c r="AL5" s="489"/>
      <c r="AM5" s="489"/>
      <c r="AN5" s="489"/>
    </row>
    <row r="6" spans="1:40" ht="153" x14ac:dyDescent="0.25">
      <c r="A6" s="167">
        <v>1</v>
      </c>
      <c r="B6" s="168" t="s">
        <v>75</v>
      </c>
      <c r="C6" s="169"/>
      <c r="D6" s="169"/>
      <c r="E6" s="168"/>
      <c r="F6" s="170" t="s">
        <v>307</v>
      </c>
      <c r="G6" s="168" t="s">
        <v>308</v>
      </c>
      <c r="H6" s="168" t="s">
        <v>309</v>
      </c>
      <c r="I6" s="168" t="s">
        <v>176</v>
      </c>
      <c r="J6" s="171">
        <v>1</v>
      </c>
      <c r="K6" s="168" t="s">
        <v>310</v>
      </c>
      <c r="L6" s="171" t="s">
        <v>311</v>
      </c>
      <c r="M6" s="168" t="s">
        <v>41</v>
      </c>
      <c r="N6" s="168" t="s">
        <v>312</v>
      </c>
      <c r="O6" s="168" t="s">
        <v>313</v>
      </c>
      <c r="P6" s="172">
        <v>1</v>
      </c>
      <c r="Q6" s="172">
        <v>1</v>
      </c>
      <c r="R6" s="172">
        <v>1</v>
      </c>
      <c r="S6" s="172">
        <v>1</v>
      </c>
      <c r="T6" s="172">
        <v>1</v>
      </c>
      <c r="U6" s="172">
        <v>1</v>
      </c>
      <c r="V6" s="172">
        <v>1</v>
      </c>
      <c r="W6" s="172"/>
      <c r="X6" s="172"/>
      <c r="Y6" s="172"/>
      <c r="Z6" s="172"/>
      <c r="AA6" s="172"/>
      <c r="AB6" s="172">
        <v>1</v>
      </c>
      <c r="AC6" s="168" t="s">
        <v>314</v>
      </c>
      <c r="AD6" s="168" t="s">
        <v>314</v>
      </c>
      <c r="AE6" s="168" t="s">
        <v>314</v>
      </c>
      <c r="AF6" s="168" t="s">
        <v>314</v>
      </c>
      <c r="AG6" s="168" t="s">
        <v>314</v>
      </c>
      <c r="AH6" s="168" t="s">
        <v>314</v>
      </c>
      <c r="AI6" s="168" t="s">
        <v>314</v>
      </c>
      <c r="AJ6" s="173"/>
      <c r="AK6" s="173"/>
      <c r="AL6" s="173"/>
      <c r="AM6" s="173"/>
      <c r="AN6" s="173"/>
    </row>
    <row r="7" spans="1:40" ht="178.5" x14ac:dyDescent="0.25">
      <c r="A7" s="167">
        <v>2</v>
      </c>
      <c r="B7" s="168" t="s">
        <v>75</v>
      </c>
      <c r="C7" s="169"/>
      <c r="D7" s="169"/>
      <c r="E7" s="168"/>
      <c r="F7" s="170" t="s">
        <v>315</v>
      </c>
      <c r="G7" s="168" t="s">
        <v>316</v>
      </c>
      <c r="H7" s="168" t="s">
        <v>317</v>
      </c>
      <c r="I7" s="168" t="s">
        <v>176</v>
      </c>
      <c r="J7" s="171">
        <v>1</v>
      </c>
      <c r="K7" s="168" t="s">
        <v>318</v>
      </c>
      <c r="L7" s="171" t="s">
        <v>311</v>
      </c>
      <c r="M7" s="168" t="s">
        <v>41</v>
      </c>
      <c r="N7" s="168" t="s">
        <v>319</v>
      </c>
      <c r="O7" s="168" t="s">
        <v>313</v>
      </c>
      <c r="P7" s="172">
        <v>1</v>
      </c>
      <c r="Q7" s="172">
        <v>1</v>
      </c>
      <c r="R7" s="172">
        <v>1</v>
      </c>
      <c r="S7" s="172">
        <v>1</v>
      </c>
      <c r="T7" s="172">
        <v>1</v>
      </c>
      <c r="U7" s="172">
        <v>1</v>
      </c>
      <c r="V7" s="172">
        <v>1</v>
      </c>
      <c r="W7" s="172"/>
      <c r="X7" s="172"/>
      <c r="Y7" s="172"/>
      <c r="Z7" s="172"/>
      <c r="AA7" s="172"/>
      <c r="AB7" s="172">
        <v>1</v>
      </c>
      <c r="AC7" s="168" t="s">
        <v>314</v>
      </c>
      <c r="AD7" s="168" t="s">
        <v>314</v>
      </c>
      <c r="AE7" s="168" t="s">
        <v>314</v>
      </c>
      <c r="AF7" s="168" t="s">
        <v>314</v>
      </c>
      <c r="AG7" s="168" t="s">
        <v>314</v>
      </c>
      <c r="AH7" s="168" t="s">
        <v>314</v>
      </c>
      <c r="AI7" s="168" t="s">
        <v>314</v>
      </c>
      <c r="AJ7" s="173"/>
      <c r="AK7" s="173"/>
      <c r="AL7" s="173"/>
      <c r="AM7" s="173"/>
      <c r="AN7" s="173"/>
    </row>
    <row r="8" spans="1:40" ht="114.75" x14ac:dyDescent="0.25">
      <c r="A8" s="167">
        <v>3</v>
      </c>
      <c r="B8" s="168"/>
      <c r="C8" s="169"/>
      <c r="D8" s="169"/>
      <c r="E8" s="168" t="s">
        <v>75</v>
      </c>
      <c r="F8" s="170" t="s">
        <v>320</v>
      </c>
      <c r="G8" s="168" t="s">
        <v>321</v>
      </c>
      <c r="H8" s="168" t="s">
        <v>322</v>
      </c>
      <c r="I8" s="168" t="s">
        <v>176</v>
      </c>
      <c r="J8" s="171">
        <v>1</v>
      </c>
      <c r="K8" s="168" t="s">
        <v>323</v>
      </c>
      <c r="L8" s="171" t="s">
        <v>85</v>
      </c>
      <c r="M8" s="168" t="s">
        <v>41</v>
      </c>
      <c r="N8" s="168" t="s">
        <v>324</v>
      </c>
      <c r="O8" s="168" t="s">
        <v>313</v>
      </c>
      <c r="P8" s="172">
        <v>0.84</v>
      </c>
      <c r="Q8" s="172">
        <v>0.81</v>
      </c>
      <c r="R8" s="172">
        <v>0.88</v>
      </c>
      <c r="S8" s="172">
        <v>0.84</v>
      </c>
      <c r="T8" s="172">
        <v>0.85</v>
      </c>
      <c r="U8" s="172">
        <v>0.87</v>
      </c>
      <c r="V8" s="172">
        <v>0.82</v>
      </c>
      <c r="W8" s="172"/>
      <c r="X8" s="174"/>
      <c r="Y8" s="172"/>
      <c r="Z8" s="172"/>
      <c r="AA8" s="175"/>
      <c r="AB8" s="176">
        <v>0.84</v>
      </c>
      <c r="AC8" s="168" t="s">
        <v>314</v>
      </c>
      <c r="AD8" s="168" t="s">
        <v>314</v>
      </c>
      <c r="AE8" s="168" t="s">
        <v>314</v>
      </c>
      <c r="AF8" s="168" t="s">
        <v>314</v>
      </c>
      <c r="AG8" s="168" t="s">
        <v>314</v>
      </c>
      <c r="AH8" s="168" t="s">
        <v>314</v>
      </c>
      <c r="AI8" s="168" t="s">
        <v>314</v>
      </c>
      <c r="AJ8" s="173"/>
      <c r="AK8" s="173"/>
      <c r="AL8" s="173"/>
      <c r="AM8" s="173"/>
      <c r="AN8" s="173"/>
    </row>
    <row r="9" spans="1:40" ht="114.75" x14ac:dyDescent="0.25">
      <c r="A9" s="167">
        <v>4</v>
      </c>
      <c r="B9" s="168"/>
      <c r="C9" s="169"/>
      <c r="D9" s="169"/>
      <c r="E9" s="168" t="s">
        <v>75</v>
      </c>
      <c r="F9" s="170" t="s">
        <v>325</v>
      </c>
      <c r="G9" s="168" t="s">
        <v>326</v>
      </c>
      <c r="H9" s="168" t="s">
        <v>327</v>
      </c>
      <c r="I9" s="168" t="s">
        <v>176</v>
      </c>
      <c r="J9" s="171">
        <v>1</v>
      </c>
      <c r="K9" s="168" t="s">
        <v>328</v>
      </c>
      <c r="L9" s="171" t="s">
        <v>329</v>
      </c>
      <c r="M9" s="168" t="s">
        <v>41</v>
      </c>
      <c r="N9" s="168" t="s">
        <v>330</v>
      </c>
      <c r="O9" s="168" t="s">
        <v>313</v>
      </c>
      <c r="P9" s="172">
        <v>0.9</v>
      </c>
      <c r="Q9" s="172">
        <v>0.9</v>
      </c>
      <c r="R9" s="172">
        <v>0.9</v>
      </c>
      <c r="S9" s="172">
        <v>0.9</v>
      </c>
      <c r="T9" s="172">
        <v>0.9</v>
      </c>
      <c r="U9" s="172">
        <v>0.9</v>
      </c>
      <c r="V9" s="172">
        <v>0.9</v>
      </c>
      <c r="W9" s="172"/>
      <c r="X9" s="174"/>
      <c r="Y9" s="174"/>
      <c r="Z9" s="174"/>
      <c r="AA9" s="174"/>
      <c r="AB9" s="174">
        <v>0.9</v>
      </c>
      <c r="AC9" s="168" t="s">
        <v>331</v>
      </c>
      <c r="AD9" s="170" t="s">
        <v>331</v>
      </c>
      <c r="AE9" s="170" t="s">
        <v>331</v>
      </c>
      <c r="AF9" s="170" t="s">
        <v>331</v>
      </c>
      <c r="AG9" s="170" t="s">
        <v>331</v>
      </c>
      <c r="AH9" s="170" t="s">
        <v>331</v>
      </c>
      <c r="AI9" s="170" t="s">
        <v>331</v>
      </c>
      <c r="AJ9" s="173"/>
      <c r="AK9" s="173"/>
      <c r="AL9" s="173"/>
      <c r="AM9" s="173"/>
      <c r="AN9" s="173"/>
    </row>
    <row r="10" spans="1:40" ht="114.75" x14ac:dyDescent="0.25">
      <c r="A10" s="167">
        <v>5</v>
      </c>
      <c r="B10" s="168"/>
      <c r="C10" s="169"/>
      <c r="D10" s="169"/>
      <c r="E10" s="168" t="s">
        <v>75</v>
      </c>
      <c r="F10" s="170" t="s">
        <v>332</v>
      </c>
      <c r="G10" s="168" t="s">
        <v>333</v>
      </c>
      <c r="H10" s="168" t="s">
        <v>334</v>
      </c>
      <c r="I10" s="168" t="s">
        <v>176</v>
      </c>
      <c r="J10" s="171">
        <v>0</v>
      </c>
      <c r="K10" s="177" t="s">
        <v>335</v>
      </c>
      <c r="L10" s="171">
        <v>0</v>
      </c>
      <c r="M10" s="168" t="s">
        <v>336</v>
      </c>
      <c r="N10" s="168" t="s">
        <v>337</v>
      </c>
      <c r="O10" s="168" t="s">
        <v>313</v>
      </c>
      <c r="P10" s="173">
        <v>0</v>
      </c>
      <c r="Q10" s="173">
        <v>0</v>
      </c>
      <c r="R10" s="173">
        <v>0</v>
      </c>
      <c r="S10" s="173">
        <v>0</v>
      </c>
      <c r="T10" s="173">
        <v>0</v>
      </c>
      <c r="U10" s="173">
        <v>0</v>
      </c>
      <c r="V10" s="173">
        <v>0</v>
      </c>
      <c r="W10" s="173"/>
      <c r="X10" s="173"/>
      <c r="Y10" s="173"/>
      <c r="Z10" s="173"/>
      <c r="AA10" s="173"/>
      <c r="AB10" s="168">
        <v>0</v>
      </c>
      <c r="AC10" s="168" t="s">
        <v>314</v>
      </c>
      <c r="AD10" s="168" t="s">
        <v>314</v>
      </c>
      <c r="AE10" s="168" t="s">
        <v>314</v>
      </c>
      <c r="AF10" s="168" t="s">
        <v>314</v>
      </c>
      <c r="AG10" s="168" t="s">
        <v>314</v>
      </c>
      <c r="AH10" s="168" t="s">
        <v>314</v>
      </c>
      <c r="AI10" s="168" t="s">
        <v>314</v>
      </c>
      <c r="AJ10" s="173"/>
      <c r="AK10" s="173"/>
      <c r="AL10" s="173"/>
      <c r="AM10" s="173"/>
      <c r="AN10" s="173"/>
    </row>
    <row r="11" spans="1:40" x14ac:dyDescent="0.25">
      <c r="A11" s="476" t="s">
        <v>68</v>
      </c>
      <c r="B11" s="477"/>
      <c r="C11" s="477"/>
      <c r="D11" s="477"/>
      <c r="E11" s="477"/>
      <c r="F11" s="477"/>
      <c r="G11" s="477"/>
      <c r="H11" s="477"/>
      <c r="I11" s="477"/>
      <c r="J11" s="477"/>
      <c r="K11" s="477"/>
      <c r="L11" s="477"/>
      <c r="M11" s="477"/>
      <c r="N11" s="477"/>
      <c r="O11" s="477"/>
      <c r="P11" s="477"/>
      <c r="Q11" s="477"/>
      <c r="R11" s="477"/>
      <c r="S11" s="477"/>
      <c r="T11" s="477"/>
      <c r="U11" s="477"/>
      <c r="V11" s="477"/>
      <c r="W11" s="477"/>
      <c r="X11" s="477"/>
      <c r="Y11" s="477"/>
      <c r="Z11" s="477"/>
      <c r="AA11" s="477"/>
      <c r="AB11" s="477"/>
      <c r="AC11" s="477"/>
      <c r="AD11" s="477"/>
      <c r="AE11" s="477"/>
      <c r="AF11" s="477"/>
      <c r="AG11" s="477"/>
      <c r="AH11" s="477"/>
      <c r="AI11" s="477"/>
      <c r="AJ11" s="477"/>
      <c r="AK11" s="477"/>
      <c r="AL11" s="477"/>
      <c r="AM11" s="477"/>
      <c r="AN11" s="478"/>
    </row>
    <row r="12" spans="1:40" x14ac:dyDescent="0.25">
      <c r="A12" s="479" t="s">
        <v>338</v>
      </c>
      <c r="B12" s="480"/>
      <c r="C12" s="480"/>
      <c r="D12" s="480"/>
      <c r="E12" s="480"/>
      <c r="F12" s="480"/>
      <c r="G12" s="480"/>
      <c r="H12" s="480"/>
      <c r="I12" s="480"/>
      <c r="J12" s="480"/>
      <c r="K12" s="480"/>
      <c r="L12" s="480"/>
      <c r="M12" s="480"/>
      <c r="N12" s="480"/>
      <c r="O12" s="480"/>
      <c r="P12" s="480"/>
      <c r="Q12" s="480"/>
      <c r="R12" s="480"/>
      <c r="S12" s="480"/>
      <c r="T12" s="480"/>
      <c r="U12" s="480"/>
      <c r="V12" s="480"/>
      <c r="W12" s="480"/>
      <c r="X12" s="480"/>
      <c r="Y12" s="480"/>
      <c r="Z12" s="480"/>
      <c r="AA12" s="480"/>
      <c r="AB12" s="480"/>
      <c r="AC12" s="480"/>
      <c r="AD12" s="480"/>
      <c r="AE12" s="480"/>
      <c r="AF12" s="480"/>
      <c r="AG12" s="480"/>
      <c r="AH12" s="480"/>
      <c r="AI12" s="480"/>
      <c r="AJ12" s="480"/>
      <c r="AK12" s="480"/>
      <c r="AL12" s="480"/>
      <c r="AM12" s="480"/>
      <c r="AN12" s="481"/>
    </row>
    <row r="13" spans="1:40" x14ac:dyDescent="0.25">
      <c r="A13" s="482"/>
      <c r="B13" s="483"/>
      <c r="C13" s="483"/>
      <c r="D13" s="483"/>
      <c r="E13" s="483"/>
      <c r="F13" s="483"/>
      <c r="G13" s="483"/>
      <c r="H13" s="483"/>
      <c r="I13" s="483"/>
      <c r="J13" s="483"/>
      <c r="K13" s="483"/>
      <c r="L13" s="483"/>
      <c r="M13" s="483"/>
      <c r="N13" s="483"/>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483"/>
      <c r="AL13" s="483"/>
      <c r="AM13" s="483"/>
      <c r="AN13" s="484"/>
    </row>
    <row r="14" spans="1:40" x14ac:dyDescent="0.25">
      <c r="A14" s="482"/>
      <c r="B14" s="483"/>
      <c r="C14" s="483"/>
      <c r="D14" s="483"/>
      <c r="E14" s="483"/>
      <c r="F14" s="483"/>
      <c r="G14" s="483"/>
      <c r="H14" s="483"/>
      <c r="I14" s="483"/>
      <c r="J14" s="483"/>
      <c r="K14" s="483"/>
      <c r="L14" s="483"/>
      <c r="M14" s="483"/>
      <c r="N14" s="483"/>
      <c r="O14" s="483"/>
      <c r="P14" s="483"/>
      <c r="Q14" s="483"/>
      <c r="R14" s="483"/>
      <c r="S14" s="483"/>
      <c r="T14" s="483"/>
      <c r="U14" s="483"/>
      <c r="V14" s="483"/>
      <c r="W14" s="483"/>
      <c r="X14" s="483"/>
      <c r="Y14" s="483"/>
      <c r="Z14" s="483"/>
      <c r="AA14" s="483"/>
      <c r="AB14" s="483"/>
      <c r="AC14" s="483"/>
      <c r="AD14" s="483"/>
      <c r="AE14" s="483"/>
      <c r="AF14" s="483"/>
      <c r="AG14" s="483"/>
      <c r="AH14" s="483"/>
      <c r="AI14" s="483"/>
      <c r="AJ14" s="483"/>
      <c r="AK14" s="483"/>
      <c r="AL14" s="483"/>
      <c r="AM14" s="483"/>
      <c r="AN14" s="484"/>
    </row>
    <row r="15" spans="1:40" x14ac:dyDescent="0.25">
      <c r="A15" s="482"/>
      <c r="B15" s="483"/>
      <c r="C15" s="483"/>
      <c r="D15" s="483"/>
      <c r="E15" s="483"/>
      <c r="F15" s="483"/>
      <c r="G15" s="483"/>
      <c r="H15" s="483"/>
      <c r="I15" s="483"/>
      <c r="J15" s="483"/>
      <c r="K15" s="483"/>
      <c r="L15" s="483"/>
      <c r="M15" s="483"/>
      <c r="N15" s="483"/>
      <c r="O15" s="483"/>
      <c r="P15" s="483"/>
      <c r="Q15" s="483"/>
      <c r="R15" s="483"/>
      <c r="S15" s="483"/>
      <c r="T15" s="483"/>
      <c r="U15" s="483"/>
      <c r="V15" s="483"/>
      <c r="W15" s="483"/>
      <c r="X15" s="483"/>
      <c r="Y15" s="483"/>
      <c r="Z15" s="483"/>
      <c r="AA15" s="483"/>
      <c r="AB15" s="483"/>
      <c r="AC15" s="483"/>
      <c r="AD15" s="483"/>
      <c r="AE15" s="483"/>
      <c r="AF15" s="483"/>
      <c r="AG15" s="483"/>
      <c r="AH15" s="483"/>
      <c r="AI15" s="483"/>
      <c r="AJ15" s="483"/>
      <c r="AK15" s="483"/>
      <c r="AL15" s="483"/>
      <c r="AM15" s="483"/>
      <c r="AN15" s="484"/>
    </row>
    <row r="16" spans="1:40" x14ac:dyDescent="0.25">
      <c r="A16" s="482"/>
      <c r="B16" s="483"/>
      <c r="C16" s="483"/>
      <c r="D16" s="483"/>
      <c r="E16" s="483"/>
      <c r="F16" s="483"/>
      <c r="G16" s="483"/>
      <c r="H16" s="483"/>
      <c r="I16" s="483"/>
      <c r="J16" s="483"/>
      <c r="K16" s="483"/>
      <c r="L16" s="483"/>
      <c r="M16" s="483"/>
      <c r="N16" s="483"/>
      <c r="O16" s="483"/>
      <c r="P16" s="483"/>
      <c r="Q16" s="483"/>
      <c r="R16" s="483"/>
      <c r="S16" s="483"/>
      <c r="T16" s="483"/>
      <c r="U16" s="483"/>
      <c r="V16" s="483"/>
      <c r="W16" s="483"/>
      <c r="X16" s="483"/>
      <c r="Y16" s="483"/>
      <c r="Z16" s="483"/>
      <c r="AA16" s="483"/>
      <c r="AB16" s="483"/>
      <c r="AC16" s="483"/>
      <c r="AD16" s="483"/>
      <c r="AE16" s="483"/>
      <c r="AF16" s="483"/>
      <c r="AG16" s="483"/>
      <c r="AH16" s="483"/>
      <c r="AI16" s="483"/>
      <c r="AJ16" s="483"/>
      <c r="AK16" s="483"/>
      <c r="AL16" s="483"/>
      <c r="AM16" s="483"/>
      <c r="AN16" s="484"/>
    </row>
    <row r="17" spans="1:40" x14ac:dyDescent="0.25">
      <c r="A17" s="482"/>
      <c r="B17" s="483"/>
      <c r="C17" s="483"/>
      <c r="D17" s="483"/>
      <c r="E17" s="483"/>
      <c r="F17" s="483"/>
      <c r="G17" s="483"/>
      <c r="H17" s="483"/>
      <c r="I17" s="483"/>
      <c r="J17" s="483"/>
      <c r="K17" s="483"/>
      <c r="L17" s="483"/>
      <c r="M17" s="483"/>
      <c r="N17" s="483"/>
      <c r="O17" s="483"/>
      <c r="P17" s="483"/>
      <c r="Q17" s="483"/>
      <c r="R17" s="483"/>
      <c r="S17" s="483"/>
      <c r="T17" s="483"/>
      <c r="U17" s="483"/>
      <c r="V17" s="483"/>
      <c r="W17" s="483"/>
      <c r="X17" s="483"/>
      <c r="Y17" s="483"/>
      <c r="Z17" s="483"/>
      <c r="AA17" s="483"/>
      <c r="AB17" s="483"/>
      <c r="AC17" s="483"/>
      <c r="AD17" s="483"/>
      <c r="AE17" s="483"/>
      <c r="AF17" s="483"/>
      <c r="AG17" s="483"/>
      <c r="AH17" s="483"/>
      <c r="AI17" s="483"/>
      <c r="AJ17" s="483"/>
      <c r="AK17" s="483"/>
      <c r="AL17" s="483"/>
      <c r="AM17" s="483"/>
      <c r="AN17" s="484"/>
    </row>
    <row r="18" spans="1:40" x14ac:dyDescent="0.25">
      <c r="A18" s="482"/>
      <c r="B18" s="483"/>
      <c r="C18" s="483"/>
      <c r="D18" s="483"/>
      <c r="E18" s="483"/>
      <c r="F18" s="483"/>
      <c r="G18" s="483"/>
      <c r="H18" s="483"/>
      <c r="I18" s="483"/>
      <c r="J18" s="483"/>
      <c r="K18" s="483"/>
      <c r="L18" s="483"/>
      <c r="M18" s="483"/>
      <c r="N18" s="483"/>
      <c r="O18" s="483"/>
      <c r="P18" s="483"/>
      <c r="Q18" s="483"/>
      <c r="R18" s="483"/>
      <c r="S18" s="483"/>
      <c r="T18" s="483"/>
      <c r="U18" s="483"/>
      <c r="V18" s="483"/>
      <c r="W18" s="483"/>
      <c r="X18" s="483"/>
      <c r="Y18" s="483"/>
      <c r="Z18" s="483"/>
      <c r="AA18" s="483"/>
      <c r="AB18" s="483"/>
      <c r="AC18" s="483"/>
      <c r="AD18" s="483"/>
      <c r="AE18" s="483"/>
      <c r="AF18" s="483"/>
      <c r="AG18" s="483"/>
      <c r="AH18" s="483"/>
      <c r="AI18" s="483"/>
      <c r="AJ18" s="483"/>
      <c r="AK18" s="483"/>
      <c r="AL18" s="483"/>
      <c r="AM18" s="483"/>
      <c r="AN18" s="484"/>
    </row>
    <row r="19" spans="1:40" x14ac:dyDescent="0.25">
      <c r="A19" s="485"/>
      <c r="B19" s="486"/>
      <c r="C19" s="486"/>
      <c r="D19" s="486"/>
      <c r="E19" s="486"/>
      <c r="F19" s="486"/>
      <c r="G19" s="486"/>
      <c r="H19" s="486"/>
      <c r="I19" s="486"/>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6"/>
      <c r="AL19" s="486"/>
      <c r="AM19" s="486"/>
      <c r="AN19" s="487"/>
    </row>
  </sheetData>
  <mergeCells count="46">
    <mergeCell ref="A11:AN11"/>
    <mergeCell ref="A12:AN19"/>
    <mergeCell ref="AI4:AI5"/>
    <mergeCell ref="AJ4:AJ5"/>
    <mergeCell ref="AK4:AK5"/>
    <mergeCell ref="AL4:AL5"/>
    <mergeCell ref="AM4:AM5"/>
    <mergeCell ref="AN4:AN5"/>
    <mergeCell ref="AC4:AC5"/>
    <mergeCell ref="AD4:AD5"/>
    <mergeCell ref="AE4:AE5"/>
    <mergeCell ref="AF4:AF5"/>
    <mergeCell ref="AG4:AG5"/>
    <mergeCell ref="AH4:AH5"/>
    <mergeCell ref="W4:W5"/>
    <mergeCell ref="X4:X5"/>
    <mergeCell ref="Y4:Y5"/>
    <mergeCell ref="Z4:Z5"/>
    <mergeCell ref="AA4:AA5"/>
    <mergeCell ref="AB4:AB5"/>
    <mergeCell ref="Q4:Q5"/>
    <mergeCell ref="R4:R5"/>
    <mergeCell ref="S4:S5"/>
    <mergeCell ref="T4:T5"/>
    <mergeCell ref="U4:U5"/>
    <mergeCell ref="V4:V5"/>
    <mergeCell ref="P4:P5"/>
    <mergeCell ref="A4:A5"/>
    <mergeCell ref="B4:E4"/>
    <mergeCell ref="F4:F5"/>
    <mergeCell ref="G4:G5"/>
    <mergeCell ref="H4:H5"/>
    <mergeCell ref="I4:I5"/>
    <mergeCell ref="J4:J5"/>
    <mergeCell ref="K4:L4"/>
    <mergeCell ref="M4:M5"/>
    <mergeCell ref="N4:N5"/>
    <mergeCell ref="O4:O5"/>
    <mergeCell ref="A3:O3"/>
    <mergeCell ref="P3:AA3"/>
    <mergeCell ref="AB3:AN3"/>
    <mergeCell ref="A1:L1"/>
    <mergeCell ref="M1:AD1"/>
    <mergeCell ref="AE1:AN2"/>
    <mergeCell ref="A2:L2"/>
    <mergeCell ref="M2:AD2"/>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22"/>
  <sheetViews>
    <sheetView zoomScale="80" zoomScaleNormal="80" zoomScalePageLayoutView="40" workbookViewId="0">
      <selection activeCell="H8" sqref="H8"/>
    </sheetView>
  </sheetViews>
  <sheetFormatPr baseColWidth="10" defaultColWidth="6.7109375" defaultRowHeight="12.75" x14ac:dyDescent="0.2"/>
  <cols>
    <col min="1" max="1" width="3.7109375" style="2" customWidth="1"/>
    <col min="2" max="2" width="5" style="2" customWidth="1"/>
    <col min="3" max="5" width="4.7109375" style="2" customWidth="1"/>
    <col min="6" max="6" width="12.7109375" style="2" customWidth="1"/>
    <col min="7" max="7" width="10.5703125" style="2" customWidth="1"/>
    <col min="8" max="8" width="17.5703125" style="2" customWidth="1"/>
    <col min="9" max="9" width="13.7109375" style="2" customWidth="1"/>
    <col min="10" max="11" width="6.140625" style="2" customWidth="1"/>
    <col min="12" max="12" width="7.7109375" style="2" customWidth="1"/>
    <col min="13" max="13" width="9.5703125" style="2" customWidth="1"/>
    <col min="14" max="14" width="21.42578125" style="2" customWidth="1"/>
    <col min="15" max="15" width="15.42578125" style="2" customWidth="1"/>
    <col min="16" max="20" width="6.7109375" style="2"/>
    <col min="21" max="21" width="6.7109375" style="2" customWidth="1"/>
    <col min="22" max="27" width="6.7109375" style="2"/>
    <col min="28" max="28" width="9.7109375" style="2" customWidth="1"/>
    <col min="29" max="40" width="6.7109375" style="2"/>
    <col min="41" max="256" width="6.7109375" style="1"/>
    <col min="257" max="257" width="3.7109375" style="1" customWidth="1"/>
    <col min="258" max="258" width="5" style="1" customWidth="1"/>
    <col min="259" max="261" width="4.7109375" style="1" customWidth="1"/>
    <col min="262" max="262" width="12.7109375" style="1" customWidth="1"/>
    <col min="263" max="263" width="10.5703125" style="1" customWidth="1"/>
    <col min="264" max="264" width="17.5703125" style="1" customWidth="1"/>
    <col min="265" max="265" width="13.7109375" style="1" customWidth="1"/>
    <col min="266" max="267" width="6.140625" style="1" customWidth="1"/>
    <col min="268" max="268" width="7.7109375" style="1" customWidth="1"/>
    <col min="269" max="269" width="9.5703125" style="1" customWidth="1"/>
    <col min="270" max="270" width="21.42578125" style="1" customWidth="1"/>
    <col min="271" max="271" width="15.42578125" style="1" customWidth="1"/>
    <col min="272" max="276" width="6.7109375" style="1"/>
    <col min="277" max="277" width="6.7109375" style="1" customWidth="1"/>
    <col min="278" max="283" width="6.7109375" style="1"/>
    <col min="284" max="284" width="9.7109375" style="1" customWidth="1"/>
    <col min="285" max="512" width="6.7109375" style="1"/>
    <col min="513" max="513" width="3.7109375" style="1" customWidth="1"/>
    <col min="514" max="514" width="5" style="1" customWidth="1"/>
    <col min="515" max="517" width="4.7109375" style="1" customWidth="1"/>
    <col min="518" max="518" width="12.7109375" style="1" customWidth="1"/>
    <col min="519" max="519" width="10.5703125" style="1" customWidth="1"/>
    <col min="520" max="520" width="17.5703125" style="1" customWidth="1"/>
    <col min="521" max="521" width="13.7109375" style="1" customWidth="1"/>
    <col min="522" max="523" width="6.140625" style="1" customWidth="1"/>
    <col min="524" max="524" width="7.7109375" style="1" customWidth="1"/>
    <col min="525" max="525" width="9.5703125" style="1" customWidth="1"/>
    <col min="526" max="526" width="21.42578125" style="1" customWidth="1"/>
    <col min="527" max="527" width="15.42578125" style="1" customWidth="1"/>
    <col min="528" max="532" width="6.7109375" style="1"/>
    <col min="533" max="533" width="6.7109375" style="1" customWidth="1"/>
    <col min="534" max="539" width="6.7109375" style="1"/>
    <col min="540" max="540" width="9.7109375" style="1" customWidth="1"/>
    <col min="541" max="768" width="6.7109375" style="1"/>
    <col min="769" max="769" width="3.7109375" style="1" customWidth="1"/>
    <col min="770" max="770" width="5" style="1" customWidth="1"/>
    <col min="771" max="773" width="4.7109375" style="1" customWidth="1"/>
    <col min="774" max="774" width="12.7109375" style="1" customWidth="1"/>
    <col min="775" max="775" width="10.5703125" style="1" customWidth="1"/>
    <col min="776" max="776" width="17.5703125" style="1" customWidth="1"/>
    <col min="777" max="777" width="13.7109375" style="1" customWidth="1"/>
    <col min="778" max="779" width="6.140625" style="1" customWidth="1"/>
    <col min="780" max="780" width="7.7109375" style="1" customWidth="1"/>
    <col min="781" max="781" width="9.5703125" style="1" customWidth="1"/>
    <col min="782" max="782" width="21.42578125" style="1" customWidth="1"/>
    <col min="783" max="783" width="15.42578125" style="1" customWidth="1"/>
    <col min="784" max="788" width="6.7109375" style="1"/>
    <col min="789" max="789" width="6.7109375" style="1" customWidth="1"/>
    <col min="790" max="795" width="6.7109375" style="1"/>
    <col min="796" max="796" width="9.7109375" style="1" customWidth="1"/>
    <col min="797" max="1024" width="6.7109375" style="1"/>
    <col min="1025" max="1025" width="3.7109375" style="1" customWidth="1"/>
    <col min="1026" max="1026" width="5" style="1" customWidth="1"/>
    <col min="1027" max="1029" width="4.7109375" style="1" customWidth="1"/>
    <col min="1030" max="1030" width="12.7109375" style="1" customWidth="1"/>
    <col min="1031" max="1031" width="10.5703125" style="1" customWidth="1"/>
    <col min="1032" max="1032" width="17.5703125" style="1" customWidth="1"/>
    <col min="1033" max="1033" width="13.7109375" style="1" customWidth="1"/>
    <col min="1034" max="1035" width="6.140625" style="1" customWidth="1"/>
    <col min="1036" max="1036" width="7.7109375" style="1" customWidth="1"/>
    <col min="1037" max="1037" width="9.5703125" style="1" customWidth="1"/>
    <col min="1038" max="1038" width="21.42578125" style="1" customWidth="1"/>
    <col min="1039" max="1039" width="15.42578125" style="1" customWidth="1"/>
    <col min="1040" max="1044" width="6.7109375" style="1"/>
    <col min="1045" max="1045" width="6.7109375" style="1" customWidth="1"/>
    <col min="1046" max="1051" width="6.7109375" style="1"/>
    <col min="1052" max="1052" width="9.7109375" style="1" customWidth="1"/>
    <col min="1053" max="1280" width="6.7109375" style="1"/>
    <col min="1281" max="1281" width="3.7109375" style="1" customWidth="1"/>
    <col min="1282" max="1282" width="5" style="1" customWidth="1"/>
    <col min="1283" max="1285" width="4.7109375" style="1" customWidth="1"/>
    <col min="1286" max="1286" width="12.7109375" style="1" customWidth="1"/>
    <col min="1287" max="1287" width="10.5703125" style="1" customWidth="1"/>
    <col min="1288" max="1288" width="17.5703125" style="1" customWidth="1"/>
    <col min="1289" max="1289" width="13.7109375" style="1" customWidth="1"/>
    <col min="1290" max="1291" width="6.140625" style="1" customWidth="1"/>
    <col min="1292" max="1292" width="7.7109375" style="1" customWidth="1"/>
    <col min="1293" max="1293" width="9.5703125" style="1" customWidth="1"/>
    <col min="1294" max="1294" width="21.42578125" style="1" customWidth="1"/>
    <col min="1295" max="1295" width="15.42578125" style="1" customWidth="1"/>
    <col min="1296" max="1300" width="6.7109375" style="1"/>
    <col min="1301" max="1301" width="6.7109375" style="1" customWidth="1"/>
    <col min="1302" max="1307" width="6.7109375" style="1"/>
    <col min="1308" max="1308" width="9.7109375" style="1" customWidth="1"/>
    <col min="1309" max="1536" width="6.7109375" style="1"/>
    <col min="1537" max="1537" width="3.7109375" style="1" customWidth="1"/>
    <col min="1538" max="1538" width="5" style="1" customWidth="1"/>
    <col min="1539" max="1541" width="4.7109375" style="1" customWidth="1"/>
    <col min="1542" max="1542" width="12.7109375" style="1" customWidth="1"/>
    <col min="1543" max="1543" width="10.5703125" style="1" customWidth="1"/>
    <col min="1544" max="1544" width="17.5703125" style="1" customWidth="1"/>
    <col min="1545" max="1545" width="13.7109375" style="1" customWidth="1"/>
    <col min="1546" max="1547" width="6.140625" style="1" customWidth="1"/>
    <col min="1548" max="1548" width="7.7109375" style="1" customWidth="1"/>
    <col min="1549" max="1549" width="9.5703125" style="1" customWidth="1"/>
    <col min="1550" max="1550" width="21.42578125" style="1" customWidth="1"/>
    <col min="1551" max="1551" width="15.42578125" style="1" customWidth="1"/>
    <col min="1552" max="1556" width="6.7109375" style="1"/>
    <col min="1557" max="1557" width="6.7109375" style="1" customWidth="1"/>
    <col min="1558" max="1563" width="6.7109375" style="1"/>
    <col min="1564" max="1564" width="9.7109375" style="1" customWidth="1"/>
    <col min="1565" max="1792" width="6.7109375" style="1"/>
    <col min="1793" max="1793" width="3.7109375" style="1" customWidth="1"/>
    <col min="1794" max="1794" width="5" style="1" customWidth="1"/>
    <col min="1795" max="1797" width="4.7109375" style="1" customWidth="1"/>
    <col min="1798" max="1798" width="12.7109375" style="1" customWidth="1"/>
    <col min="1799" max="1799" width="10.5703125" style="1" customWidth="1"/>
    <col min="1800" max="1800" width="17.5703125" style="1" customWidth="1"/>
    <col min="1801" max="1801" width="13.7109375" style="1" customWidth="1"/>
    <col min="1802" max="1803" width="6.140625" style="1" customWidth="1"/>
    <col min="1804" max="1804" width="7.7109375" style="1" customWidth="1"/>
    <col min="1805" max="1805" width="9.5703125" style="1" customWidth="1"/>
    <col min="1806" max="1806" width="21.42578125" style="1" customWidth="1"/>
    <col min="1807" max="1807" width="15.42578125" style="1" customWidth="1"/>
    <col min="1808" max="1812" width="6.7109375" style="1"/>
    <col min="1813" max="1813" width="6.7109375" style="1" customWidth="1"/>
    <col min="1814" max="1819" width="6.7109375" style="1"/>
    <col min="1820" max="1820" width="9.7109375" style="1" customWidth="1"/>
    <col min="1821" max="2048" width="6.7109375" style="1"/>
    <col min="2049" max="2049" width="3.7109375" style="1" customWidth="1"/>
    <col min="2050" max="2050" width="5" style="1" customWidth="1"/>
    <col min="2051" max="2053" width="4.7109375" style="1" customWidth="1"/>
    <col min="2054" max="2054" width="12.7109375" style="1" customWidth="1"/>
    <col min="2055" max="2055" width="10.5703125" style="1" customWidth="1"/>
    <col min="2056" max="2056" width="17.5703125" style="1" customWidth="1"/>
    <col min="2057" max="2057" width="13.7109375" style="1" customWidth="1"/>
    <col min="2058" max="2059" width="6.140625" style="1" customWidth="1"/>
    <col min="2060" max="2060" width="7.7109375" style="1" customWidth="1"/>
    <col min="2061" max="2061" width="9.5703125" style="1" customWidth="1"/>
    <col min="2062" max="2062" width="21.42578125" style="1" customWidth="1"/>
    <col min="2063" max="2063" width="15.42578125" style="1" customWidth="1"/>
    <col min="2064" max="2068" width="6.7109375" style="1"/>
    <col min="2069" max="2069" width="6.7109375" style="1" customWidth="1"/>
    <col min="2070" max="2075" width="6.7109375" style="1"/>
    <col min="2076" max="2076" width="9.7109375" style="1" customWidth="1"/>
    <col min="2077" max="2304" width="6.7109375" style="1"/>
    <col min="2305" max="2305" width="3.7109375" style="1" customWidth="1"/>
    <col min="2306" max="2306" width="5" style="1" customWidth="1"/>
    <col min="2307" max="2309" width="4.7109375" style="1" customWidth="1"/>
    <col min="2310" max="2310" width="12.7109375" style="1" customWidth="1"/>
    <col min="2311" max="2311" width="10.5703125" style="1" customWidth="1"/>
    <col min="2312" max="2312" width="17.5703125" style="1" customWidth="1"/>
    <col min="2313" max="2313" width="13.7109375" style="1" customWidth="1"/>
    <col min="2314" max="2315" width="6.140625" style="1" customWidth="1"/>
    <col min="2316" max="2316" width="7.7109375" style="1" customWidth="1"/>
    <col min="2317" max="2317" width="9.5703125" style="1" customWidth="1"/>
    <col min="2318" max="2318" width="21.42578125" style="1" customWidth="1"/>
    <col min="2319" max="2319" width="15.42578125" style="1" customWidth="1"/>
    <col min="2320" max="2324" width="6.7109375" style="1"/>
    <col min="2325" max="2325" width="6.7109375" style="1" customWidth="1"/>
    <col min="2326" max="2331" width="6.7109375" style="1"/>
    <col min="2332" max="2332" width="9.7109375" style="1" customWidth="1"/>
    <col min="2333" max="2560" width="6.7109375" style="1"/>
    <col min="2561" max="2561" width="3.7109375" style="1" customWidth="1"/>
    <col min="2562" max="2562" width="5" style="1" customWidth="1"/>
    <col min="2563" max="2565" width="4.7109375" style="1" customWidth="1"/>
    <col min="2566" max="2566" width="12.7109375" style="1" customWidth="1"/>
    <col min="2567" max="2567" width="10.5703125" style="1" customWidth="1"/>
    <col min="2568" max="2568" width="17.5703125" style="1" customWidth="1"/>
    <col min="2569" max="2569" width="13.7109375" style="1" customWidth="1"/>
    <col min="2570" max="2571" width="6.140625" style="1" customWidth="1"/>
    <col min="2572" max="2572" width="7.7109375" style="1" customWidth="1"/>
    <col min="2573" max="2573" width="9.5703125" style="1" customWidth="1"/>
    <col min="2574" max="2574" width="21.42578125" style="1" customWidth="1"/>
    <col min="2575" max="2575" width="15.42578125" style="1" customWidth="1"/>
    <col min="2576" max="2580" width="6.7109375" style="1"/>
    <col min="2581" max="2581" width="6.7109375" style="1" customWidth="1"/>
    <col min="2582" max="2587" width="6.7109375" style="1"/>
    <col min="2588" max="2588" width="9.7109375" style="1" customWidth="1"/>
    <col min="2589" max="2816" width="6.7109375" style="1"/>
    <col min="2817" max="2817" width="3.7109375" style="1" customWidth="1"/>
    <col min="2818" max="2818" width="5" style="1" customWidth="1"/>
    <col min="2819" max="2821" width="4.7109375" style="1" customWidth="1"/>
    <col min="2822" max="2822" width="12.7109375" style="1" customWidth="1"/>
    <col min="2823" max="2823" width="10.5703125" style="1" customWidth="1"/>
    <col min="2824" max="2824" width="17.5703125" style="1" customWidth="1"/>
    <col min="2825" max="2825" width="13.7109375" style="1" customWidth="1"/>
    <col min="2826" max="2827" width="6.140625" style="1" customWidth="1"/>
    <col min="2828" max="2828" width="7.7109375" style="1" customWidth="1"/>
    <col min="2829" max="2829" width="9.5703125" style="1" customWidth="1"/>
    <col min="2830" max="2830" width="21.42578125" style="1" customWidth="1"/>
    <col min="2831" max="2831" width="15.42578125" style="1" customWidth="1"/>
    <col min="2832" max="2836" width="6.7109375" style="1"/>
    <col min="2837" max="2837" width="6.7109375" style="1" customWidth="1"/>
    <col min="2838" max="2843" width="6.7109375" style="1"/>
    <col min="2844" max="2844" width="9.7109375" style="1" customWidth="1"/>
    <col min="2845" max="3072" width="6.7109375" style="1"/>
    <col min="3073" max="3073" width="3.7109375" style="1" customWidth="1"/>
    <col min="3074" max="3074" width="5" style="1" customWidth="1"/>
    <col min="3075" max="3077" width="4.7109375" style="1" customWidth="1"/>
    <col min="3078" max="3078" width="12.7109375" style="1" customWidth="1"/>
    <col min="3079" max="3079" width="10.5703125" style="1" customWidth="1"/>
    <col min="3080" max="3080" width="17.5703125" style="1" customWidth="1"/>
    <col min="3081" max="3081" width="13.7109375" style="1" customWidth="1"/>
    <col min="3082" max="3083" width="6.140625" style="1" customWidth="1"/>
    <col min="3084" max="3084" width="7.7109375" style="1" customWidth="1"/>
    <col min="3085" max="3085" width="9.5703125" style="1" customWidth="1"/>
    <col min="3086" max="3086" width="21.42578125" style="1" customWidth="1"/>
    <col min="3087" max="3087" width="15.42578125" style="1" customWidth="1"/>
    <col min="3088" max="3092" width="6.7109375" style="1"/>
    <col min="3093" max="3093" width="6.7109375" style="1" customWidth="1"/>
    <col min="3094" max="3099" width="6.7109375" style="1"/>
    <col min="3100" max="3100" width="9.7109375" style="1" customWidth="1"/>
    <col min="3101" max="3328" width="6.7109375" style="1"/>
    <col min="3329" max="3329" width="3.7109375" style="1" customWidth="1"/>
    <col min="3330" max="3330" width="5" style="1" customWidth="1"/>
    <col min="3331" max="3333" width="4.7109375" style="1" customWidth="1"/>
    <col min="3334" max="3334" width="12.7109375" style="1" customWidth="1"/>
    <col min="3335" max="3335" width="10.5703125" style="1" customWidth="1"/>
    <col min="3336" max="3336" width="17.5703125" style="1" customWidth="1"/>
    <col min="3337" max="3337" width="13.7109375" style="1" customWidth="1"/>
    <col min="3338" max="3339" width="6.140625" style="1" customWidth="1"/>
    <col min="3340" max="3340" width="7.7109375" style="1" customWidth="1"/>
    <col min="3341" max="3341" width="9.5703125" style="1" customWidth="1"/>
    <col min="3342" max="3342" width="21.42578125" style="1" customWidth="1"/>
    <col min="3343" max="3343" width="15.42578125" style="1" customWidth="1"/>
    <col min="3344" max="3348" width="6.7109375" style="1"/>
    <col min="3349" max="3349" width="6.7109375" style="1" customWidth="1"/>
    <col min="3350" max="3355" width="6.7109375" style="1"/>
    <col min="3356" max="3356" width="9.7109375" style="1" customWidth="1"/>
    <col min="3357" max="3584" width="6.7109375" style="1"/>
    <col min="3585" max="3585" width="3.7109375" style="1" customWidth="1"/>
    <col min="3586" max="3586" width="5" style="1" customWidth="1"/>
    <col min="3587" max="3589" width="4.7109375" style="1" customWidth="1"/>
    <col min="3590" max="3590" width="12.7109375" style="1" customWidth="1"/>
    <col min="3591" max="3591" width="10.5703125" style="1" customWidth="1"/>
    <col min="3592" max="3592" width="17.5703125" style="1" customWidth="1"/>
    <col min="3593" max="3593" width="13.7109375" style="1" customWidth="1"/>
    <col min="3594" max="3595" width="6.140625" style="1" customWidth="1"/>
    <col min="3596" max="3596" width="7.7109375" style="1" customWidth="1"/>
    <col min="3597" max="3597" width="9.5703125" style="1" customWidth="1"/>
    <col min="3598" max="3598" width="21.42578125" style="1" customWidth="1"/>
    <col min="3599" max="3599" width="15.42578125" style="1" customWidth="1"/>
    <col min="3600" max="3604" width="6.7109375" style="1"/>
    <col min="3605" max="3605" width="6.7109375" style="1" customWidth="1"/>
    <col min="3606" max="3611" width="6.7109375" style="1"/>
    <col min="3612" max="3612" width="9.7109375" style="1" customWidth="1"/>
    <col min="3613" max="3840" width="6.7109375" style="1"/>
    <col min="3841" max="3841" width="3.7109375" style="1" customWidth="1"/>
    <col min="3842" max="3842" width="5" style="1" customWidth="1"/>
    <col min="3843" max="3845" width="4.7109375" style="1" customWidth="1"/>
    <col min="3846" max="3846" width="12.7109375" style="1" customWidth="1"/>
    <col min="3847" max="3847" width="10.5703125" style="1" customWidth="1"/>
    <col min="3848" max="3848" width="17.5703125" style="1" customWidth="1"/>
    <col min="3849" max="3849" width="13.7109375" style="1" customWidth="1"/>
    <col min="3850" max="3851" width="6.140625" style="1" customWidth="1"/>
    <col min="3852" max="3852" width="7.7109375" style="1" customWidth="1"/>
    <col min="3853" max="3853" width="9.5703125" style="1" customWidth="1"/>
    <col min="3854" max="3854" width="21.42578125" style="1" customWidth="1"/>
    <col min="3855" max="3855" width="15.42578125" style="1" customWidth="1"/>
    <col min="3856" max="3860" width="6.7109375" style="1"/>
    <col min="3861" max="3861" width="6.7109375" style="1" customWidth="1"/>
    <col min="3862" max="3867" width="6.7109375" style="1"/>
    <col min="3868" max="3868" width="9.7109375" style="1" customWidth="1"/>
    <col min="3869" max="4096" width="6.7109375" style="1"/>
    <col min="4097" max="4097" width="3.7109375" style="1" customWidth="1"/>
    <col min="4098" max="4098" width="5" style="1" customWidth="1"/>
    <col min="4099" max="4101" width="4.7109375" style="1" customWidth="1"/>
    <col min="4102" max="4102" width="12.7109375" style="1" customWidth="1"/>
    <col min="4103" max="4103" width="10.5703125" style="1" customWidth="1"/>
    <col min="4104" max="4104" width="17.5703125" style="1" customWidth="1"/>
    <col min="4105" max="4105" width="13.7109375" style="1" customWidth="1"/>
    <col min="4106" max="4107" width="6.140625" style="1" customWidth="1"/>
    <col min="4108" max="4108" width="7.7109375" style="1" customWidth="1"/>
    <col min="4109" max="4109" width="9.5703125" style="1" customWidth="1"/>
    <col min="4110" max="4110" width="21.42578125" style="1" customWidth="1"/>
    <col min="4111" max="4111" width="15.42578125" style="1" customWidth="1"/>
    <col min="4112" max="4116" width="6.7109375" style="1"/>
    <col min="4117" max="4117" width="6.7109375" style="1" customWidth="1"/>
    <col min="4118" max="4123" width="6.7109375" style="1"/>
    <col min="4124" max="4124" width="9.7109375" style="1" customWidth="1"/>
    <col min="4125" max="4352" width="6.7109375" style="1"/>
    <col min="4353" max="4353" width="3.7109375" style="1" customWidth="1"/>
    <col min="4354" max="4354" width="5" style="1" customWidth="1"/>
    <col min="4355" max="4357" width="4.7109375" style="1" customWidth="1"/>
    <col min="4358" max="4358" width="12.7109375" style="1" customWidth="1"/>
    <col min="4359" max="4359" width="10.5703125" style="1" customWidth="1"/>
    <col min="4360" max="4360" width="17.5703125" style="1" customWidth="1"/>
    <col min="4361" max="4361" width="13.7109375" style="1" customWidth="1"/>
    <col min="4362" max="4363" width="6.140625" style="1" customWidth="1"/>
    <col min="4364" max="4364" width="7.7109375" style="1" customWidth="1"/>
    <col min="4365" max="4365" width="9.5703125" style="1" customWidth="1"/>
    <col min="4366" max="4366" width="21.42578125" style="1" customWidth="1"/>
    <col min="4367" max="4367" width="15.42578125" style="1" customWidth="1"/>
    <col min="4368" max="4372" width="6.7109375" style="1"/>
    <col min="4373" max="4373" width="6.7109375" style="1" customWidth="1"/>
    <col min="4374" max="4379" width="6.7109375" style="1"/>
    <col min="4380" max="4380" width="9.7109375" style="1" customWidth="1"/>
    <col min="4381" max="4608" width="6.7109375" style="1"/>
    <col min="4609" max="4609" width="3.7109375" style="1" customWidth="1"/>
    <col min="4610" max="4610" width="5" style="1" customWidth="1"/>
    <col min="4611" max="4613" width="4.7109375" style="1" customWidth="1"/>
    <col min="4614" max="4614" width="12.7109375" style="1" customWidth="1"/>
    <col min="4615" max="4615" width="10.5703125" style="1" customWidth="1"/>
    <col min="4616" max="4616" width="17.5703125" style="1" customWidth="1"/>
    <col min="4617" max="4617" width="13.7109375" style="1" customWidth="1"/>
    <col min="4618" max="4619" width="6.140625" style="1" customWidth="1"/>
    <col min="4620" max="4620" width="7.7109375" style="1" customWidth="1"/>
    <col min="4621" max="4621" width="9.5703125" style="1" customWidth="1"/>
    <col min="4622" max="4622" width="21.42578125" style="1" customWidth="1"/>
    <col min="4623" max="4623" width="15.42578125" style="1" customWidth="1"/>
    <col min="4624" max="4628" width="6.7109375" style="1"/>
    <col min="4629" max="4629" width="6.7109375" style="1" customWidth="1"/>
    <col min="4630" max="4635" width="6.7109375" style="1"/>
    <col min="4636" max="4636" width="9.7109375" style="1" customWidth="1"/>
    <col min="4637" max="4864" width="6.7109375" style="1"/>
    <col min="4865" max="4865" width="3.7109375" style="1" customWidth="1"/>
    <col min="4866" max="4866" width="5" style="1" customWidth="1"/>
    <col min="4867" max="4869" width="4.7109375" style="1" customWidth="1"/>
    <col min="4870" max="4870" width="12.7109375" style="1" customWidth="1"/>
    <col min="4871" max="4871" width="10.5703125" style="1" customWidth="1"/>
    <col min="4872" max="4872" width="17.5703125" style="1" customWidth="1"/>
    <col min="4873" max="4873" width="13.7109375" style="1" customWidth="1"/>
    <col min="4874" max="4875" width="6.140625" style="1" customWidth="1"/>
    <col min="4876" max="4876" width="7.7109375" style="1" customWidth="1"/>
    <col min="4877" max="4877" width="9.5703125" style="1" customWidth="1"/>
    <col min="4878" max="4878" width="21.42578125" style="1" customWidth="1"/>
    <col min="4879" max="4879" width="15.42578125" style="1" customWidth="1"/>
    <col min="4880" max="4884" width="6.7109375" style="1"/>
    <col min="4885" max="4885" width="6.7109375" style="1" customWidth="1"/>
    <col min="4886" max="4891" width="6.7109375" style="1"/>
    <col min="4892" max="4892" width="9.7109375" style="1" customWidth="1"/>
    <col min="4893" max="5120" width="6.7109375" style="1"/>
    <col min="5121" max="5121" width="3.7109375" style="1" customWidth="1"/>
    <col min="5122" max="5122" width="5" style="1" customWidth="1"/>
    <col min="5123" max="5125" width="4.7109375" style="1" customWidth="1"/>
    <col min="5126" max="5126" width="12.7109375" style="1" customWidth="1"/>
    <col min="5127" max="5127" width="10.5703125" style="1" customWidth="1"/>
    <col min="5128" max="5128" width="17.5703125" style="1" customWidth="1"/>
    <col min="5129" max="5129" width="13.7109375" style="1" customWidth="1"/>
    <col min="5130" max="5131" width="6.140625" style="1" customWidth="1"/>
    <col min="5132" max="5132" width="7.7109375" style="1" customWidth="1"/>
    <col min="5133" max="5133" width="9.5703125" style="1" customWidth="1"/>
    <col min="5134" max="5134" width="21.42578125" style="1" customWidth="1"/>
    <col min="5135" max="5135" width="15.42578125" style="1" customWidth="1"/>
    <col min="5136" max="5140" width="6.7109375" style="1"/>
    <col min="5141" max="5141" width="6.7109375" style="1" customWidth="1"/>
    <col min="5142" max="5147" width="6.7109375" style="1"/>
    <col min="5148" max="5148" width="9.7109375" style="1" customWidth="1"/>
    <col min="5149" max="5376" width="6.7109375" style="1"/>
    <col min="5377" max="5377" width="3.7109375" style="1" customWidth="1"/>
    <col min="5378" max="5378" width="5" style="1" customWidth="1"/>
    <col min="5379" max="5381" width="4.7109375" style="1" customWidth="1"/>
    <col min="5382" max="5382" width="12.7109375" style="1" customWidth="1"/>
    <col min="5383" max="5383" width="10.5703125" style="1" customWidth="1"/>
    <col min="5384" max="5384" width="17.5703125" style="1" customWidth="1"/>
    <col min="5385" max="5385" width="13.7109375" style="1" customWidth="1"/>
    <col min="5386" max="5387" width="6.140625" style="1" customWidth="1"/>
    <col min="5388" max="5388" width="7.7109375" style="1" customWidth="1"/>
    <col min="5389" max="5389" width="9.5703125" style="1" customWidth="1"/>
    <col min="5390" max="5390" width="21.42578125" style="1" customWidth="1"/>
    <col min="5391" max="5391" width="15.42578125" style="1" customWidth="1"/>
    <col min="5392" max="5396" width="6.7109375" style="1"/>
    <col min="5397" max="5397" width="6.7109375" style="1" customWidth="1"/>
    <col min="5398" max="5403" width="6.7109375" style="1"/>
    <col min="5404" max="5404" width="9.7109375" style="1" customWidth="1"/>
    <col min="5405" max="5632" width="6.7109375" style="1"/>
    <col min="5633" max="5633" width="3.7109375" style="1" customWidth="1"/>
    <col min="5634" max="5634" width="5" style="1" customWidth="1"/>
    <col min="5635" max="5637" width="4.7109375" style="1" customWidth="1"/>
    <col min="5638" max="5638" width="12.7109375" style="1" customWidth="1"/>
    <col min="5639" max="5639" width="10.5703125" style="1" customWidth="1"/>
    <col min="5640" max="5640" width="17.5703125" style="1" customWidth="1"/>
    <col min="5641" max="5641" width="13.7109375" style="1" customWidth="1"/>
    <col min="5642" max="5643" width="6.140625" style="1" customWidth="1"/>
    <col min="5644" max="5644" width="7.7109375" style="1" customWidth="1"/>
    <col min="5645" max="5645" width="9.5703125" style="1" customWidth="1"/>
    <col min="5646" max="5646" width="21.42578125" style="1" customWidth="1"/>
    <col min="5647" max="5647" width="15.42578125" style="1" customWidth="1"/>
    <col min="5648" max="5652" width="6.7109375" style="1"/>
    <col min="5653" max="5653" width="6.7109375" style="1" customWidth="1"/>
    <col min="5654" max="5659" width="6.7109375" style="1"/>
    <col min="5660" max="5660" width="9.7109375" style="1" customWidth="1"/>
    <col min="5661" max="5888" width="6.7109375" style="1"/>
    <col min="5889" max="5889" width="3.7109375" style="1" customWidth="1"/>
    <col min="5890" max="5890" width="5" style="1" customWidth="1"/>
    <col min="5891" max="5893" width="4.7109375" style="1" customWidth="1"/>
    <col min="5894" max="5894" width="12.7109375" style="1" customWidth="1"/>
    <col min="5895" max="5895" width="10.5703125" style="1" customWidth="1"/>
    <col min="5896" max="5896" width="17.5703125" style="1" customWidth="1"/>
    <col min="5897" max="5897" width="13.7109375" style="1" customWidth="1"/>
    <col min="5898" max="5899" width="6.140625" style="1" customWidth="1"/>
    <col min="5900" max="5900" width="7.7109375" style="1" customWidth="1"/>
    <col min="5901" max="5901" width="9.5703125" style="1" customWidth="1"/>
    <col min="5902" max="5902" width="21.42578125" style="1" customWidth="1"/>
    <col min="5903" max="5903" width="15.42578125" style="1" customWidth="1"/>
    <col min="5904" max="5908" width="6.7109375" style="1"/>
    <col min="5909" max="5909" width="6.7109375" style="1" customWidth="1"/>
    <col min="5910" max="5915" width="6.7109375" style="1"/>
    <col min="5916" max="5916" width="9.7109375" style="1" customWidth="1"/>
    <col min="5917" max="6144" width="6.7109375" style="1"/>
    <col min="6145" max="6145" width="3.7109375" style="1" customWidth="1"/>
    <col min="6146" max="6146" width="5" style="1" customWidth="1"/>
    <col min="6147" max="6149" width="4.7109375" style="1" customWidth="1"/>
    <col min="6150" max="6150" width="12.7109375" style="1" customWidth="1"/>
    <col min="6151" max="6151" width="10.5703125" style="1" customWidth="1"/>
    <col min="6152" max="6152" width="17.5703125" style="1" customWidth="1"/>
    <col min="6153" max="6153" width="13.7109375" style="1" customWidth="1"/>
    <col min="6154" max="6155" width="6.140625" style="1" customWidth="1"/>
    <col min="6156" max="6156" width="7.7109375" style="1" customWidth="1"/>
    <col min="6157" max="6157" width="9.5703125" style="1" customWidth="1"/>
    <col min="6158" max="6158" width="21.42578125" style="1" customWidth="1"/>
    <col min="6159" max="6159" width="15.42578125" style="1" customWidth="1"/>
    <col min="6160" max="6164" width="6.7109375" style="1"/>
    <col min="6165" max="6165" width="6.7109375" style="1" customWidth="1"/>
    <col min="6166" max="6171" width="6.7109375" style="1"/>
    <col min="6172" max="6172" width="9.7109375" style="1" customWidth="1"/>
    <col min="6173" max="6400" width="6.7109375" style="1"/>
    <col min="6401" max="6401" width="3.7109375" style="1" customWidth="1"/>
    <col min="6402" max="6402" width="5" style="1" customWidth="1"/>
    <col min="6403" max="6405" width="4.7109375" style="1" customWidth="1"/>
    <col min="6406" max="6406" width="12.7109375" style="1" customWidth="1"/>
    <col min="6407" max="6407" width="10.5703125" style="1" customWidth="1"/>
    <col min="6408" max="6408" width="17.5703125" style="1" customWidth="1"/>
    <col min="6409" max="6409" width="13.7109375" style="1" customWidth="1"/>
    <col min="6410" max="6411" width="6.140625" style="1" customWidth="1"/>
    <col min="6412" max="6412" width="7.7109375" style="1" customWidth="1"/>
    <col min="6413" max="6413" width="9.5703125" style="1" customWidth="1"/>
    <col min="6414" max="6414" width="21.42578125" style="1" customWidth="1"/>
    <col min="6415" max="6415" width="15.42578125" style="1" customWidth="1"/>
    <col min="6416" max="6420" width="6.7109375" style="1"/>
    <col min="6421" max="6421" width="6.7109375" style="1" customWidth="1"/>
    <col min="6422" max="6427" width="6.7109375" style="1"/>
    <col min="6428" max="6428" width="9.7109375" style="1" customWidth="1"/>
    <col min="6429" max="6656" width="6.7109375" style="1"/>
    <col min="6657" max="6657" width="3.7109375" style="1" customWidth="1"/>
    <col min="6658" max="6658" width="5" style="1" customWidth="1"/>
    <col min="6659" max="6661" width="4.7109375" style="1" customWidth="1"/>
    <col min="6662" max="6662" width="12.7109375" style="1" customWidth="1"/>
    <col min="6663" max="6663" width="10.5703125" style="1" customWidth="1"/>
    <col min="6664" max="6664" width="17.5703125" style="1" customWidth="1"/>
    <col min="6665" max="6665" width="13.7109375" style="1" customWidth="1"/>
    <col min="6666" max="6667" width="6.140625" style="1" customWidth="1"/>
    <col min="6668" max="6668" width="7.7109375" style="1" customWidth="1"/>
    <col min="6669" max="6669" width="9.5703125" style="1" customWidth="1"/>
    <col min="6670" max="6670" width="21.42578125" style="1" customWidth="1"/>
    <col min="6671" max="6671" width="15.42578125" style="1" customWidth="1"/>
    <col min="6672" max="6676" width="6.7109375" style="1"/>
    <col min="6677" max="6677" width="6.7109375" style="1" customWidth="1"/>
    <col min="6678" max="6683" width="6.7109375" style="1"/>
    <col min="6684" max="6684" width="9.7109375" style="1" customWidth="1"/>
    <col min="6685" max="6912" width="6.7109375" style="1"/>
    <col min="6913" max="6913" width="3.7109375" style="1" customWidth="1"/>
    <col min="6914" max="6914" width="5" style="1" customWidth="1"/>
    <col min="6915" max="6917" width="4.7109375" style="1" customWidth="1"/>
    <col min="6918" max="6918" width="12.7109375" style="1" customWidth="1"/>
    <col min="6919" max="6919" width="10.5703125" style="1" customWidth="1"/>
    <col min="6920" max="6920" width="17.5703125" style="1" customWidth="1"/>
    <col min="6921" max="6921" width="13.7109375" style="1" customWidth="1"/>
    <col min="6922" max="6923" width="6.140625" style="1" customWidth="1"/>
    <col min="6924" max="6924" width="7.7109375" style="1" customWidth="1"/>
    <col min="6925" max="6925" width="9.5703125" style="1" customWidth="1"/>
    <col min="6926" max="6926" width="21.42578125" style="1" customWidth="1"/>
    <col min="6927" max="6927" width="15.42578125" style="1" customWidth="1"/>
    <col min="6928" max="6932" width="6.7109375" style="1"/>
    <col min="6933" max="6933" width="6.7109375" style="1" customWidth="1"/>
    <col min="6934" max="6939" width="6.7109375" style="1"/>
    <col min="6940" max="6940" width="9.7109375" style="1" customWidth="1"/>
    <col min="6941" max="7168" width="6.7109375" style="1"/>
    <col min="7169" max="7169" width="3.7109375" style="1" customWidth="1"/>
    <col min="7170" max="7170" width="5" style="1" customWidth="1"/>
    <col min="7171" max="7173" width="4.7109375" style="1" customWidth="1"/>
    <col min="7174" max="7174" width="12.7109375" style="1" customWidth="1"/>
    <col min="7175" max="7175" width="10.5703125" style="1" customWidth="1"/>
    <col min="7176" max="7176" width="17.5703125" style="1" customWidth="1"/>
    <col min="7177" max="7177" width="13.7109375" style="1" customWidth="1"/>
    <col min="7178" max="7179" width="6.140625" style="1" customWidth="1"/>
    <col min="7180" max="7180" width="7.7109375" style="1" customWidth="1"/>
    <col min="7181" max="7181" width="9.5703125" style="1" customWidth="1"/>
    <col min="7182" max="7182" width="21.42578125" style="1" customWidth="1"/>
    <col min="7183" max="7183" width="15.42578125" style="1" customWidth="1"/>
    <col min="7184" max="7188" width="6.7109375" style="1"/>
    <col min="7189" max="7189" width="6.7109375" style="1" customWidth="1"/>
    <col min="7190" max="7195" width="6.7109375" style="1"/>
    <col min="7196" max="7196" width="9.7109375" style="1" customWidth="1"/>
    <col min="7197" max="7424" width="6.7109375" style="1"/>
    <col min="7425" max="7425" width="3.7109375" style="1" customWidth="1"/>
    <col min="7426" max="7426" width="5" style="1" customWidth="1"/>
    <col min="7427" max="7429" width="4.7109375" style="1" customWidth="1"/>
    <col min="7430" max="7430" width="12.7109375" style="1" customWidth="1"/>
    <col min="7431" max="7431" width="10.5703125" style="1" customWidth="1"/>
    <col min="7432" max="7432" width="17.5703125" style="1" customWidth="1"/>
    <col min="7433" max="7433" width="13.7109375" style="1" customWidth="1"/>
    <col min="7434" max="7435" width="6.140625" style="1" customWidth="1"/>
    <col min="7436" max="7436" width="7.7109375" style="1" customWidth="1"/>
    <col min="7437" max="7437" width="9.5703125" style="1" customWidth="1"/>
    <col min="7438" max="7438" width="21.42578125" style="1" customWidth="1"/>
    <col min="7439" max="7439" width="15.42578125" style="1" customWidth="1"/>
    <col min="7440" max="7444" width="6.7109375" style="1"/>
    <col min="7445" max="7445" width="6.7109375" style="1" customWidth="1"/>
    <col min="7446" max="7451" width="6.7109375" style="1"/>
    <col min="7452" max="7452" width="9.7109375" style="1" customWidth="1"/>
    <col min="7453" max="7680" width="6.7109375" style="1"/>
    <col min="7681" max="7681" width="3.7109375" style="1" customWidth="1"/>
    <col min="7682" max="7682" width="5" style="1" customWidth="1"/>
    <col min="7683" max="7685" width="4.7109375" style="1" customWidth="1"/>
    <col min="7686" max="7686" width="12.7109375" style="1" customWidth="1"/>
    <col min="7687" max="7687" width="10.5703125" style="1" customWidth="1"/>
    <col min="7688" max="7688" width="17.5703125" style="1" customWidth="1"/>
    <col min="7689" max="7689" width="13.7109375" style="1" customWidth="1"/>
    <col min="7690" max="7691" width="6.140625" style="1" customWidth="1"/>
    <col min="7692" max="7692" width="7.7109375" style="1" customWidth="1"/>
    <col min="7693" max="7693" width="9.5703125" style="1" customWidth="1"/>
    <col min="7694" max="7694" width="21.42578125" style="1" customWidth="1"/>
    <col min="7695" max="7695" width="15.42578125" style="1" customWidth="1"/>
    <col min="7696" max="7700" width="6.7109375" style="1"/>
    <col min="7701" max="7701" width="6.7109375" style="1" customWidth="1"/>
    <col min="7702" max="7707" width="6.7109375" style="1"/>
    <col min="7708" max="7708" width="9.7109375" style="1" customWidth="1"/>
    <col min="7709" max="7936" width="6.7109375" style="1"/>
    <col min="7937" max="7937" width="3.7109375" style="1" customWidth="1"/>
    <col min="7938" max="7938" width="5" style="1" customWidth="1"/>
    <col min="7939" max="7941" width="4.7109375" style="1" customWidth="1"/>
    <col min="7942" max="7942" width="12.7109375" style="1" customWidth="1"/>
    <col min="7943" max="7943" width="10.5703125" style="1" customWidth="1"/>
    <col min="7944" max="7944" width="17.5703125" style="1" customWidth="1"/>
    <col min="7945" max="7945" width="13.7109375" style="1" customWidth="1"/>
    <col min="7946" max="7947" width="6.140625" style="1" customWidth="1"/>
    <col min="7948" max="7948" width="7.7109375" style="1" customWidth="1"/>
    <col min="7949" max="7949" width="9.5703125" style="1" customWidth="1"/>
    <col min="7950" max="7950" width="21.42578125" style="1" customWidth="1"/>
    <col min="7951" max="7951" width="15.42578125" style="1" customWidth="1"/>
    <col min="7952" max="7956" width="6.7109375" style="1"/>
    <col min="7957" max="7957" width="6.7109375" style="1" customWidth="1"/>
    <col min="7958" max="7963" width="6.7109375" style="1"/>
    <col min="7964" max="7964" width="9.7109375" style="1" customWidth="1"/>
    <col min="7965" max="8192" width="6.7109375" style="1"/>
    <col min="8193" max="8193" width="3.7109375" style="1" customWidth="1"/>
    <col min="8194" max="8194" width="5" style="1" customWidth="1"/>
    <col min="8195" max="8197" width="4.7109375" style="1" customWidth="1"/>
    <col min="8198" max="8198" width="12.7109375" style="1" customWidth="1"/>
    <col min="8199" max="8199" width="10.5703125" style="1" customWidth="1"/>
    <col min="8200" max="8200" width="17.5703125" style="1" customWidth="1"/>
    <col min="8201" max="8201" width="13.7109375" style="1" customWidth="1"/>
    <col min="8202" max="8203" width="6.140625" style="1" customWidth="1"/>
    <col min="8204" max="8204" width="7.7109375" style="1" customWidth="1"/>
    <col min="8205" max="8205" width="9.5703125" style="1" customWidth="1"/>
    <col min="8206" max="8206" width="21.42578125" style="1" customWidth="1"/>
    <col min="8207" max="8207" width="15.42578125" style="1" customWidth="1"/>
    <col min="8208" max="8212" width="6.7109375" style="1"/>
    <col min="8213" max="8213" width="6.7109375" style="1" customWidth="1"/>
    <col min="8214" max="8219" width="6.7109375" style="1"/>
    <col min="8220" max="8220" width="9.7109375" style="1" customWidth="1"/>
    <col min="8221" max="8448" width="6.7109375" style="1"/>
    <col min="8449" max="8449" width="3.7109375" style="1" customWidth="1"/>
    <col min="8450" max="8450" width="5" style="1" customWidth="1"/>
    <col min="8451" max="8453" width="4.7109375" style="1" customWidth="1"/>
    <col min="8454" max="8454" width="12.7109375" style="1" customWidth="1"/>
    <col min="8455" max="8455" width="10.5703125" style="1" customWidth="1"/>
    <col min="8456" max="8456" width="17.5703125" style="1" customWidth="1"/>
    <col min="8457" max="8457" width="13.7109375" style="1" customWidth="1"/>
    <col min="8458" max="8459" width="6.140625" style="1" customWidth="1"/>
    <col min="8460" max="8460" width="7.7109375" style="1" customWidth="1"/>
    <col min="8461" max="8461" width="9.5703125" style="1" customWidth="1"/>
    <col min="8462" max="8462" width="21.42578125" style="1" customWidth="1"/>
    <col min="8463" max="8463" width="15.42578125" style="1" customWidth="1"/>
    <col min="8464" max="8468" width="6.7109375" style="1"/>
    <col min="8469" max="8469" width="6.7109375" style="1" customWidth="1"/>
    <col min="8470" max="8475" width="6.7109375" style="1"/>
    <col min="8476" max="8476" width="9.7109375" style="1" customWidth="1"/>
    <col min="8477" max="8704" width="6.7109375" style="1"/>
    <col min="8705" max="8705" width="3.7109375" style="1" customWidth="1"/>
    <col min="8706" max="8706" width="5" style="1" customWidth="1"/>
    <col min="8707" max="8709" width="4.7109375" style="1" customWidth="1"/>
    <col min="8710" max="8710" width="12.7109375" style="1" customWidth="1"/>
    <col min="8711" max="8711" width="10.5703125" style="1" customWidth="1"/>
    <col min="8712" max="8712" width="17.5703125" style="1" customWidth="1"/>
    <col min="8713" max="8713" width="13.7109375" style="1" customWidth="1"/>
    <col min="8714" max="8715" width="6.140625" style="1" customWidth="1"/>
    <col min="8716" max="8716" width="7.7109375" style="1" customWidth="1"/>
    <col min="8717" max="8717" width="9.5703125" style="1" customWidth="1"/>
    <col min="8718" max="8718" width="21.42578125" style="1" customWidth="1"/>
    <col min="8719" max="8719" width="15.42578125" style="1" customWidth="1"/>
    <col min="8720" max="8724" width="6.7109375" style="1"/>
    <col min="8725" max="8725" width="6.7109375" style="1" customWidth="1"/>
    <col min="8726" max="8731" width="6.7109375" style="1"/>
    <col min="8732" max="8732" width="9.7109375" style="1" customWidth="1"/>
    <col min="8733" max="8960" width="6.7109375" style="1"/>
    <col min="8961" max="8961" width="3.7109375" style="1" customWidth="1"/>
    <col min="8962" max="8962" width="5" style="1" customWidth="1"/>
    <col min="8963" max="8965" width="4.7109375" style="1" customWidth="1"/>
    <col min="8966" max="8966" width="12.7109375" style="1" customWidth="1"/>
    <col min="8967" max="8967" width="10.5703125" style="1" customWidth="1"/>
    <col min="8968" max="8968" width="17.5703125" style="1" customWidth="1"/>
    <col min="8969" max="8969" width="13.7109375" style="1" customWidth="1"/>
    <col min="8970" max="8971" width="6.140625" style="1" customWidth="1"/>
    <col min="8972" max="8972" width="7.7109375" style="1" customWidth="1"/>
    <col min="8973" max="8973" width="9.5703125" style="1" customWidth="1"/>
    <col min="8974" max="8974" width="21.42578125" style="1" customWidth="1"/>
    <col min="8975" max="8975" width="15.42578125" style="1" customWidth="1"/>
    <col min="8976" max="8980" width="6.7109375" style="1"/>
    <col min="8981" max="8981" width="6.7109375" style="1" customWidth="1"/>
    <col min="8982" max="8987" width="6.7109375" style="1"/>
    <col min="8988" max="8988" width="9.7109375" style="1" customWidth="1"/>
    <col min="8989" max="9216" width="6.7109375" style="1"/>
    <col min="9217" max="9217" width="3.7109375" style="1" customWidth="1"/>
    <col min="9218" max="9218" width="5" style="1" customWidth="1"/>
    <col min="9219" max="9221" width="4.7109375" style="1" customWidth="1"/>
    <col min="9222" max="9222" width="12.7109375" style="1" customWidth="1"/>
    <col min="9223" max="9223" width="10.5703125" style="1" customWidth="1"/>
    <col min="9224" max="9224" width="17.5703125" style="1" customWidth="1"/>
    <col min="9225" max="9225" width="13.7109375" style="1" customWidth="1"/>
    <col min="9226" max="9227" width="6.140625" style="1" customWidth="1"/>
    <col min="9228" max="9228" width="7.7109375" style="1" customWidth="1"/>
    <col min="9229" max="9229" width="9.5703125" style="1" customWidth="1"/>
    <col min="9230" max="9230" width="21.42578125" style="1" customWidth="1"/>
    <col min="9231" max="9231" width="15.42578125" style="1" customWidth="1"/>
    <col min="9232" max="9236" width="6.7109375" style="1"/>
    <col min="9237" max="9237" width="6.7109375" style="1" customWidth="1"/>
    <col min="9238" max="9243" width="6.7109375" style="1"/>
    <col min="9244" max="9244" width="9.7109375" style="1" customWidth="1"/>
    <col min="9245" max="9472" width="6.7109375" style="1"/>
    <col min="9473" max="9473" width="3.7109375" style="1" customWidth="1"/>
    <col min="9474" max="9474" width="5" style="1" customWidth="1"/>
    <col min="9475" max="9477" width="4.7109375" style="1" customWidth="1"/>
    <col min="9478" max="9478" width="12.7109375" style="1" customWidth="1"/>
    <col min="9479" max="9479" width="10.5703125" style="1" customWidth="1"/>
    <col min="9480" max="9480" width="17.5703125" style="1" customWidth="1"/>
    <col min="9481" max="9481" width="13.7109375" style="1" customWidth="1"/>
    <col min="9482" max="9483" width="6.140625" style="1" customWidth="1"/>
    <col min="9484" max="9484" width="7.7109375" style="1" customWidth="1"/>
    <col min="9485" max="9485" width="9.5703125" style="1" customWidth="1"/>
    <col min="9486" max="9486" width="21.42578125" style="1" customWidth="1"/>
    <col min="9487" max="9487" width="15.42578125" style="1" customWidth="1"/>
    <col min="9488" max="9492" width="6.7109375" style="1"/>
    <col min="9493" max="9493" width="6.7109375" style="1" customWidth="1"/>
    <col min="9494" max="9499" width="6.7109375" style="1"/>
    <col min="9500" max="9500" width="9.7109375" style="1" customWidth="1"/>
    <col min="9501" max="9728" width="6.7109375" style="1"/>
    <col min="9729" max="9729" width="3.7109375" style="1" customWidth="1"/>
    <col min="9730" max="9730" width="5" style="1" customWidth="1"/>
    <col min="9731" max="9733" width="4.7109375" style="1" customWidth="1"/>
    <col min="9734" max="9734" width="12.7109375" style="1" customWidth="1"/>
    <col min="9735" max="9735" width="10.5703125" style="1" customWidth="1"/>
    <col min="9736" max="9736" width="17.5703125" style="1" customWidth="1"/>
    <col min="9737" max="9737" width="13.7109375" style="1" customWidth="1"/>
    <col min="9738" max="9739" width="6.140625" style="1" customWidth="1"/>
    <col min="9740" max="9740" width="7.7109375" style="1" customWidth="1"/>
    <col min="9741" max="9741" width="9.5703125" style="1" customWidth="1"/>
    <col min="9742" max="9742" width="21.42578125" style="1" customWidth="1"/>
    <col min="9743" max="9743" width="15.42578125" style="1" customWidth="1"/>
    <col min="9744" max="9748" width="6.7109375" style="1"/>
    <col min="9749" max="9749" width="6.7109375" style="1" customWidth="1"/>
    <col min="9750" max="9755" width="6.7109375" style="1"/>
    <col min="9756" max="9756" width="9.7109375" style="1" customWidth="1"/>
    <col min="9757" max="9984" width="6.7109375" style="1"/>
    <col min="9985" max="9985" width="3.7109375" style="1" customWidth="1"/>
    <col min="9986" max="9986" width="5" style="1" customWidth="1"/>
    <col min="9987" max="9989" width="4.7109375" style="1" customWidth="1"/>
    <col min="9990" max="9990" width="12.7109375" style="1" customWidth="1"/>
    <col min="9991" max="9991" width="10.5703125" style="1" customWidth="1"/>
    <col min="9992" max="9992" width="17.5703125" style="1" customWidth="1"/>
    <col min="9993" max="9993" width="13.7109375" style="1" customWidth="1"/>
    <col min="9994" max="9995" width="6.140625" style="1" customWidth="1"/>
    <col min="9996" max="9996" width="7.7109375" style="1" customWidth="1"/>
    <col min="9997" max="9997" width="9.5703125" style="1" customWidth="1"/>
    <col min="9998" max="9998" width="21.42578125" style="1" customWidth="1"/>
    <col min="9999" max="9999" width="15.42578125" style="1" customWidth="1"/>
    <col min="10000" max="10004" width="6.7109375" style="1"/>
    <col min="10005" max="10005" width="6.7109375" style="1" customWidth="1"/>
    <col min="10006" max="10011" width="6.7109375" style="1"/>
    <col min="10012" max="10012" width="9.7109375" style="1" customWidth="1"/>
    <col min="10013" max="10240" width="6.7109375" style="1"/>
    <col min="10241" max="10241" width="3.7109375" style="1" customWidth="1"/>
    <col min="10242" max="10242" width="5" style="1" customWidth="1"/>
    <col min="10243" max="10245" width="4.7109375" style="1" customWidth="1"/>
    <col min="10246" max="10246" width="12.7109375" style="1" customWidth="1"/>
    <col min="10247" max="10247" width="10.5703125" style="1" customWidth="1"/>
    <col min="10248" max="10248" width="17.5703125" style="1" customWidth="1"/>
    <col min="10249" max="10249" width="13.7109375" style="1" customWidth="1"/>
    <col min="10250" max="10251" width="6.140625" style="1" customWidth="1"/>
    <col min="10252" max="10252" width="7.7109375" style="1" customWidth="1"/>
    <col min="10253" max="10253" width="9.5703125" style="1" customWidth="1"/>
    <col min="10254" max="10254" width="21.42578125" style="1" customWidth="1"/>
    <col min="10255" max="10255" width="15.42578125" style="1" customWidth="1"/>
    <col min="10256" max="10260" width="6.7109375" style="1"/>
    <col min="10261" max="10261" width="6.7109375" style="1" customWidth="1"/>
    <col min="10262" max="10267" width="6.7109375" style="1"/>
    <col min="10268" max="10268" width="9.7109375" style="1" customWidth="1"/>
    <col min="10269" max="10496" width="6.7109375" style="1"/>
    <col min="10497" max="10497" width="3.7109375" style="1" customWidth="1"/>
    <col min="10498" max="10498" width="5" style="1" customWidth="1"/>
    <col min="10499" max="10501" width="4.7109375" style="1" customWidth="1"/>
    <col min="10502" max="10502" width="12.7109375" style="1" customWidth="1"/>
    <col min="10503" max="10503" width="10.5703125" style="1" customWidth="1"/>
    <col min="10504" max="10504" width="17.5703125" style="1" customWidth="1"/>
    <col min="10505" max="10505" width="13.7109375" style="1" customWidth="1"/>
    <col min="10506" max="10507" width="6.140625" style="1" customWidth="1"/>
    <col min="10508" max="10508" width="7.7109375" style="1" customWidth="1"/>
    <col min="10509" max="10509" width="9.5703125" style="1" customWidth="1"/>
    <col min="10510" max="10510" width="21.42578125" style="1" customWidth="1"/>
    <col min="10511" max="10511" width="15.42578125" style="1" customWidth="1"/>
    <col min="10512" max="10516" width="6.7109375" style="1"/>
    <col min="10517" max="10517" width="6.7109375" style="1" customWidth="1"/>
    <col min="10518" max="10523" width="6.7109375" style="1"/>
    <col min="10524" max="10524" width="9.7109375" style="1" customWidth="1"/>
    <col min="10525" max="10752" width="6.7109375" style="1"/>
    <col min="10753" max="10753" width="3.7109375" style="1" customWidth="1"/>
    <col min="10754" max="10754" width="5" style="1" customWidth="1"/>
    <col min="10755" max="10757" width="4.7109375" style="1" customWidth="1"/>
    <col min="10758" max="10758" width="12.7109375" style="1" customWidth="1"/>
    <col min="10759" max="10759" width="10.5703125" style="1" customWidth="1"/>
    <col min="10760" max="10760" width="17.5703125" style="1" customWidth="1"/>
    <col min="10761" max="10761" width="13.7109375" style="1" customWidth="1"/>
    <col min="10762" max="10763" width="6.140625" style="1" customWidth="1"/>
    <col min="10764" max="10764" width="7.7109375" style="1" customWidth="1"/>
    <col min="10765" max="10765" width="9.5703125" style="1" customWidth="1"/>
    <col min="10766" max="10766" width="21.42578125" style="1" customWidth="1"/>
    <col min="10767" max="10767" width="15.42578125" style="1" customWidth="1"/>
    <col min="10768" max="10772" width="6.7109375" style="1"/>
    <col min="10773" max="10773" width="6.7109375" style="1" customWidth="1"/>
    <col min="10774" max="10779" width="6.7109375" style="1"/>
    <col min="10780" max="10780" width="9.7109375" style="1" customWidth="1"/>
    <col min="10781" max="11008" width="6.7109375" style="1"/>
    <col min="11009" max="11009" width="3.7109375" style="1" customWidth="1"/>
    <col min="11010" max="11010" width="5" style="1" customWidth="1"/>
    <col min="11011" max="11013" width="4.7109375" style="1" customWidth="1"/>
    <col min="11014" max="11014" width="12.7109375" style="1" customWidth="1"/>
    <col min="11015" max="11015" width="10.5703125" style="1" customWidth="1"/>
    <col min="11016" max="11016" width="17.5703125" style="1" customWidth="1"/>
    <col min="11017" max="11017" width="13.7109375" style="1" customWidth="1"/>
    <col min="11018" max="11019" width="6.140625" style="1" customWidth="1"/>
    <col min="11020" max="11020" width="7.7109375" style="1" customWidth="1"/>
    <col min="11021" max="11021" width="9.5703125" style="1" customWidth="1"/>
    <col min="11022" max="11022" width="21.42578125" style="1" customWidth="1"/>
    <col min="11023" max="11023" width="15.42578125" style="1" customWidth="1"/>
    <col min="11024" max="11028" width="6.7109375" style="1"/>
    <col min="11029" max="11029" width="6.7109375" style="1" customWidth="1"/>
    <col min="11030" max="11035" width="6.7109375" style="1"/>
    <col min="11036" max="11036" width="9.7109375" style="1" customWidth="1"/>
    <col min="11037" max="11264" width="6.7109375" style="1"/>
    <col min="11265" max="11265" width="3.7109375" style="1" customWidth="1"/>
    <col min="11266" max="11266" width="5" style="1" customWidth="1"/>
    <col min="11267" max="11269" width="4.7109375" style="1" customWidth="1"/>
    <col min="11270" max="11270" width="12.7109375" style="1" customWidth="1"/>
    <col min="11271" max="11271" width="10.5703125" style="1" customWidth="1"/>
    <col min="11272" max="11272" width="17.5703125" style="1" customWidth="1"/>
    <col min="11273" max="11273" width="13.7109375" style="1" customWidth="1"/>
    <col min="11274" max="11275" width="6.140625" style="1" customWidth="1"/>
    <col min="11276" max="11276" width="7.7109375" style="1" customWidth="1"/>
    <col min="11277" max="11277" width="9.5703125" style="1" customWidth="1"/>
    <col min="11278" max="11278" width="21.42578125" style="1" customWidth="1"/>
    <col min="11279" max="11279" width="15.42578125" style="1" customWidth="1"/>
    <col min="11280" max="11284" width="6.7109375" style="1"/>
    <col min="11285" max="11285" width="6.7109375" style="1" customWidth="1"/>
    <col min="11286" max="11291" width="6.7109375" style="1"/>
    <col min="11292" max="11292" width="9.7109375" style="1" customWidth="1"/>
    <col min="11293" max="11520" width="6.7109375" style="1"/>
    <col min="11521" max="11521" width="3.7109375" style="1" customWidth="1"/>
    <col min="11522" max="11522" width="5" style="1" customWidth="1"/>
    <col min="11523" max="11525" width="4.7109375" style="1" customWidth="1"/>
    <col min="11526" max="11526" width="12.7109375" style="1" customWidth="1"/>
    <col min="11527" max="11527" width="10.5703125" style="1" customWidth="1"/>
    <col min="11528" max="11528" width="17.5703125" style="1" customWidth="1"/>
    <col min="11529" max="11529" width="13.7109375" style="1" customWidth="1"/>
    <col min="11530" max="11531" width="6.140625" style="1" customWidth="1"/>
    <col min="11532" max="11532" width="7.7109375" style="1" customWidth="1"/>
    <col min="11533" max="11533" width="9.5703125" style="1" customWidth="1"/>
    <col min="11534" max="11534" width="21.42578125" style="1" customWidth="1"/>
    <col min="11535" max="11535" width="15.42578125" style="1" customWidth="1"/>
    <col min="11536" max="11540" width="6.7109375" style="1"/>
    <col min="11541" max="11541" width="6.7109375" style="1" customWidth="1"/>
    <col min="11542" max="11547" width="6.7109375" style="1"/>
    <col min="11548" max="11548" width="9.7109375" style="1" customWidth="1"/>
    <col min="11549" max="11776" width="6.7109375" style="1"/>
    <col min="11777" max="11777" width="3.7109375" style="1" customWidth="1"/>
    <col min="11778" max="11778" width="5" style="1" customWidth="1"/>
    <col min="11779" max="11781" width="4.7109375" style="1" customWidth="1"/>
    <col min="11782" max="11782" width="12.7109375" style="1" customWidth="1"/>
    <col min="11783" max="11783" width="10.5703125" style="1" customWidth="1"/>
    <col min="11784" max="11784" width="17.5703125" style="1" customWidth="1"/>
    <col min="11785" max="11785" width="13.7109375" style="1" customWidth="1"/>
    <col min="11786" max="11787" width="6.140625" style="1" customWidth="1"/>
    <col min="11788" max="11788" width="7.7109375" style="1" customWidth="1"/>
    <col min="11789" max="11789" width="9.5703125" style="1" customWidth="1"/>
    <col min="11790" max="11790" width="21.42578125" style="1" customWidth="1"/>
    <col min="11791" max="11791" width="15.42578125" style="1" customWidth="1"/>
    <col min="11792" max="11796" width="6.7109375" style="1"/>
    <col min="11797" max="11797" width="6.7109375" style="1" customWidth="1"/>
    <col min="11798" max="11803" width="6.7109375" style="1"/>
    <col min="11804" max="11804" width="9.7109375" style="1" customWidth="1"/>
    <col min="11805" max="12032" width="6.7109375" style="1"/>
    <col min="12033" max="12033" width="3.7109375" style="1" customWidth="1"/>
    <col min="12034" max="12034" width="5" style="1" customWidth="1"/>
    <col min="12035" max="12037" width="4.7109375" style="1" customWidth="1"/>
    <col min="12038" max="12038" width="12.7109375" style="1" customWidth="1"/>
    <col min="12039" max="12039" width="10.5703125" style="1" customWidth="1"/>
    <col min="12040" max="12040" width="17.5703125" style="1" customWidth="1"/>
    <col min="12041" max="12041" width="13.7109375" style="1" customWidth="1"/>
    <col min="12042" max="12043" width="6.140625" style="1" customWidth="1"/>
    <col min="12044" max="12044" width="7.7109375" style="1" customWidth="1"/>
    <col min="12045" max="12045" width="9.5703125" style="1" customWidth="1"/>
    <col min="12046" max="12046" width="21.42578125" style="1" customWidth="1"/>
    <col min="12047" max="12047" width="15.42578125" style="1" customWidth="1"/>
    <col min="12048" max="12052" width="6.7109375" style="1"/>
    <col min="12053" max="12053" width="6.7109375" style="1" customWidth="1"/>
    <col min="12054" max="12059" width="6.7109375" style="1"/>
    <col min="12060" max="12060" width="9.7109375" style="1" customWidth="1"/>
    <col min="12061" max="12288" width="6.7109375" style="1"/>
    <col min="12289" max="12289" width="3.7109375" style="1" customWidth="1"/>
    <col min="12290" max="12290" width="5" style="1" customWidth="1"/>
    <col min="12291" max="12293" width="4.7109375" style="1" customWidth="1"/>
    <col min="12294" max="12294" width="12.7109375" style="1" customWidth="1"/>
    <col min="12295" max="12295" width="10.5703125" style="1" customWidth="1"/>
    <col min="12296" max="12296" width="17.5703125" style="1" customWidth="1"/>
    <col min="12297" max="12297" width="13.7109375" style="1" customWidth="1"/>
    <col min="12298" max="12299" width="6.140625" style="1" customWidth="1"/>
    <col min="12300" max="12300" width="7.7109375" style="1" customWidth="1"/>
    <col min="12301" max="12301" width="9.5703125" style="1" customWidth="1"/>
    <col min="12302" max="12302" width="21.42578125" style="1" customWidth="1"/>
    <col min="12303" max="12303" width="15.42578125" style="1" customWidth="1"/>
    <col min="12304" max="12308" width="6.7109375" style="1"/>
    <col min="12309" max="12309" width="6.7109375" style="1" customWidth="1"/>
    <col min="12310" max="12315" width="6.7109375" style="1"/>
    <col min="12316" max="12316" width="9.7109375" style="1" customWidth="1"/>
    <col min="12317" max="12544" width="6.7109375" style="1"/>
    <col min="12545" max="12545" width="3.7109375" style="1" customWidth="1"/>
    <col min="12546" max="12546" width="5" style="1" customWidth="1"/>
    <col min="12547" max="12549" width="4.7109375" style="1" customWidth="1"/>
    <col min="12550" max="12550" width="12.7109375" style="1" customWidth="1"/>
    <col min="12551" max="12551" width="10.5703125" style="1" customWidth="1"/>
    <col min="12552" max="12552" width="17.5703125" style="1" customWidth="1"/>
    <col min="12553" max="12553" width="13.7109375" style="1" customWidth="1"/>
    <col min="12554" max="12555" width="6.140625" style="1" customWidth="1"/>
    <col min="12556" max="12556" width="7.7109375" style="1" customWidth="1"/>
    <col min="12557" max="12557" width="9.5703125" style="1" customWidth="1"/>
    <col min="12558" max="12558" width="21.42578125" style="1" customWidth="1"/>
    <col min="12559" max="12559" width="15.42578125" style="1" customWidth="1"/>
    <col min="12560" max="12564" width="6.7109375" style="1"/>
    <col min="12565" max="12565" width="6.7109375" style="1" customWidth="1"/>
    <col min="12566" max="12571" width="6.7109375" style="1"/>
    <col min="12572" max="12572" width="9.7109375" style="1" customWidth="1"/>
    <col min="12573" max="12800" width="6.7109375" style="1"/>
    <col min="12801" max="12801" width="3.7109375" style="1" customWidth="1"/>
    <col min="12802" max="12802" width="5" style="1" customWidth="1"/>
    <col min="12803" max="12805" width="4.7109375" style="1" customWidth="1"/>
    <col min="12806" max="12806" width="12.7109375" style="1" customWidth="1"/>
    <col min="12807" max="12807" width="10.5703125" style="1" customWidth="1"/>
    <col min="12808" max="12808" width="17.5703125" style="1" customWidth="1"/>
    <col min="12809" max="12809" width="13.7109375" style="1" customWidth="1"/>
    <col min="12810" max="12811" width="6.140625" style="1" customWidth="1"/>
    <col min="12812" max="12812" width="7.7109375" style="1" customWidth="1"/>
    <col min="12813" max="12813" width="9.5703125" style="1" customWidth="1"/>
    <col min="12814" max="12814" width="21.42578125" style="1" customWidth="1"/>
    <col min="12815" max="12815" width="15.42578125" style="1" customWidth="1"/>
    <col min="12816" max="12820" width="6.7109375" style="1"/>
    <col min="12821" max="12821" width="6.7109375" style="1" customWidth="1"/>
    <col min="12822" max="12827" width="6.7109375" style="1"/>
    <col min="12828" max="12828" width="9.7109375" style="1" customWidth="1"/>
    <col min="12829" max="13056" width="6.7109375" style="1"/>
    <col min="13057" max="13057" width="3.7109375" style="1" customWidth="1"/>
    <col min="13058" max="13058" width="5" style="1" customWidth="1"/>
    <col min="13059" max="13061" width="4.7109375" style="1" customWidth="1"/>
    <col min="13062" max="13062" width="12.7109375" style="1" customWidth="1"/>
    <col min="13063" max="13063" width="10.5703125" style="1" customWidth="1"/>
    <col min="13064" max="13064" width="17.5703125" style="1" customWidth="1"/>
    <col min="13065" max="13065" width="13.7109375" style="1" customWidth="1"/>
    <col min="13066" max="13067" width="6.140625" style="1" customWidth="1"/>
    <col min="13068" max="13068" width="7.7109375" style="1" customWidth="1"/>
    <col min="13069" max="13069" width="9.5703125" style="1" customWidth="1"/>
    <col min="13070" max="13070" width="21.42578125" style="1" customWidth="1"/>
    <col min="13071" max="13071" width="15.42578125" style="1" customWidth="1"/>
    <col min="13072" max="13076" width="6.7109375" style="1"/>
    <col min="13077" max="13077" width="6.7109375" style="1" customWidth="1"/>
    <col min="13078" max="13083" width="6.7109375" style="1"/>
    <col min="13084" max="13084" width="9.7109375" style="1" customWidth="1"/>
    <col min="13085" max="13312" width="6.7109375" style="1"/>
    <col min="13313" max="13313" width="3.7109375" style="1" customWidth="1"/>
    <col min="13314" max="13314" width="5" style="1" customWidth="1"/>
    <col min="13315" max="13317" width="4.7109375" style="1" customWidth="1"/>
    <col min="13318" max="13318" width="12.7109375" style="1" customWidth="1"/>
    <col min="13319" max="13319" width="10.5703125" style="1" customWidth="1"/>
    <col min="13320" max="13320" width="17.5703125" style="1" customWidth="1"/>
    <col min="13321" max="13321" width="13.7109375" style="1" customWidth="1"/>
    <col min="13322" max="13323" width="6.140625" style="1" customWidth="1"/>
    <col min="13324" max="13324" width="7.7109375" style="1" customWidth="1"/>
    <col min="13325" max="13325" width="9.5703125" style="1" customWidth="1"/>
    <col min="13326" max="13326" width="21.42578125" style="1" customWidth="1"/>
    <col min="13327" max="13327" width="15.42578125" style="1" customWidth="1"/>
    <col min="13328" max="13332" width="6.7109375" style="1"/>
    <col min="13333" max="13333" width="6.7109375" style="1" customWidth="1"/>
    <col min="13334" max="13339" width="6.7109375" style="1"/>
    <col min="13340" max="13340" width="9.7109375" style="1" customWidth="1"/>
    <col min="13341" max="13568" width="6.7109375" style="1"/>
    <col min="13569" max="13569" width="3.7109375" style="1" customWidth="1"/>
    <col min="13570" max="13570" width="5" style="1" customWidth="1"/>
    <col min="13571" max="13573" width="4.7109375" style="1" customWidth="1"/>
    <col min="13574" max="13574" width="12.7109375" style="1" customWidth="1"/>
    <col min="13575" max="13575" width="10.5703125" style="1" customWidth="1"/>
    <col min="13576" max="13576" width="17.5703125" style="1" customWidth="1"/>
    <col min="13577" max="13577" width="13.7109375" style="1" customWidth="1"/>
    <col min="13578" max="13579" width="6.140625" style="1" customWidth="1"/>
    <col min="13580" max="13580" width="7.7109375" style="1" customWidth="1"/>
    <col min="13581" max="13581" width="9.5703125" style="1" customWidth="1"/>
    <col min="13582" max="13582" width="21.42578125" style="1" customWidth="1"/>
    <col min="13583" max="13583" width="15.42578125" style="1" customWidth="1"/>
    <col min="13584" max="13588" width="6.7109375" style="1"/>
    <col min="13589" max="13589" width="6.7109375" style="1" customWidth="1"/>
    <col min="13590" max="13595" width="6.7109375" style="1"/>
    <col min="13596" max="13596" width="9.7109375" style="1" customWidth="1"/>
    <col min="13597" max="13824" width="6.7109375" style="1"/>
    <col min="13825" max="13825" width="3.7109375" style="1" customWidth="1"/>
    <col min="13826" max="13826" width="5" style="1" customWidth="1"/>
    <col min="13827" max="13829" width="4.7109375" style="1" customWidth="1"/>
    <col min="13830" max="13830" width="12.7109375" style="1" customWidth="1"/>
    <col min="13831" max="13831" width="10.5703125" style="1" customWidth="1"/>
    <col min="13832" max="13832" width="17.5703125" style="1" customWidth="1"/>
    <col min="13833" max="13833" width="13.7109375" style="1" customWidth="1"/>
    <col min="13834" max="13835" width="6.140625" style="1" customWidth="1"/>
    <col min="13836" max="13836" width="7.7109375" style="1" customWidth="1"/>
    <col min="13837" max="13837" width="9.5703125" style="1" customWidth="1"/>
    <col min="13838" max="13838" width="21.42578125" style="1" customWidth="1"/>
    <col min="13839" max="13839" width="15.42578125" style="1" customWidth="1"/>
    <col min="13840" max="13844" width="6.7109375" style="1"/>
    <col min="13845" max="13845" width="6.7109375" style="1" customWidth="1"/>
    <col min="13846" max="13851" width="6.7109375" style="1"/>
    <col min="13852" max="13852" width="9.7109375" style="1" customWidth="1"/>
    <col min="13853" max="14080" width="6.7109375" style="1"/>
    <col min="14081" max="14081" width="3.7109375" style="1" customWidth="1"/>
    <col min="14082" max="14082" width="5" style="1" customWidth="1"/>
    <col min="14083" max="14085" width="4.7109375" style="1" customWidth="1"/>
    <col min="14086" max="14086" width="12.7109375" style="1" customWidth="1"/>
    <col min="14087" max="14087" width="10.5703125" style="1" customWidth="1"/>
    <col min="14088" max="14088" width="17.5703125" style="1" customWidth="1"/>
    <col min="14089" max="14089" width="13.7109375" style="1" customWidth="1"/>
    <col min="14090" max="14091" width="6.140625" style="1" customWidth="1"/>
    <col min="14092" max="14092" width="7.7109375" style="1" customWidth="1"/>
    <col min="14093" max="14093" width="9.5703125" style="1" customWidth="1"/>
    <col min="14094" max="14094" width="21.42578125" style="1" customWidth="1"/>
    <col min="14095" max="14095" width="15.42578125" style="1" customWidth="1"/>
    <col min="14096" max="14100" width="6.7109375" style="1"/>
    <col min="14101" max="14101" width="6.7109375" style="1" customWidth="1"/>
    <col min="14102" max="14107" width="6.7109375" style="1"/>
    <col min="14108" max="14108" width="9.7109375" style="1" customWidth="1"/>
    <col min="14109" max="14336" width="6.7109375" style="1"/>
    <col min="14337" max="14337" width="3.7109375" style="1" customWidth="1"/>
    <col min="14338" max="14338" width="5" style="1" customWidth="1"/>
    <col min="14339" max="14341" width="4.7109375" style="1" customWidth="1"/>
    <col min="14342" max="14342" width="12.7109375" style="1" customWidth="1"/>
    <col min="14343" max="14343" width="10.5703125" style="1" customWidth="1"/>
    <col min="14344" max="14344" width="17.5703125" style="1" customWidth="1"/>
    <col min="14345" max="14345" width="13.7109375" style="1" customWidth="1"/>
    <col min="14346" max="14347" width="6.140625" style="1" customWidth="1"/>
    <col min="14348" max="14348" width="7.7109375" style="1" customWidth="1"/>
    <col min="14349" max="14349" width="9.5703125" style="1" customWidth="1"/>
    <col min="14350" max="14350" width="21.42578125" style="1" customWidth="1"/>
    <col min="14351" max="14351" width="15.42578125" style="1" customWidth="1"/>
    <col min="14352" max="14356" width="6.7109375" style="1"/>
    <col min="14357" max="14357" width="6.7109375" style="1" customWidth="1"/>
    <col min="14358" max="14363" width="6.7109375" style="1"/>
    <col min="14364" max="14364" width="9.7109375" style="1" customWidth="1"/>
    <col min="14365" max="14592" width="6.7109375" style="1"/>
    <col min="14593" max="14593" width="3.7109375" style="1" customWidth="1"/>
    <col min="14594" max="14594" width="5" style="1" customWidth="1"/>
    <col min="14595" max="14597" width="4.7109375" style="1" customWidth="1"/>
    <col min="14598" max="14598" width="12.7109375" style="1" customWidth="1"/>
    <col min="14599" max="14599" width="10.5703125" style="1" customWidth="1"/>
    <col min="14600" max="14600" width="17.5703125" style="1" customWidth="1"/>
    <col min="14601" max="14601" width="13.7109375" style="1" customWidth="1"/>
    <col min="14602" max="14603" width="6.140625" style="1" customWidth="1"/>
    <col min="14604" max="14604" width="7.7109375" style="1" customWidth="1"/>
    <col min="14605" max="14605" width="9.5703125" style="1" customWidth="1"/>
    <col min="14606" max="14606" width="21.42578125" style="1" customWidth="1"/>
    <col min="14607" max="14607" width="15.42578125" style="1" customWidth="1"/>
    <col min="14608" max="14612" width="6.7109375" style="1"/>
    <col min="14613" max="14613" width="6.7109375" style="1" customWidth="1"/>
    <col min="14614" max="14619" width="6.7109375" style="1"/>
    <col min="14620" max="14620" width="9.7109375" style="1" customWidth="1"/>
    <col min="14621" max="14848" width="6.7109375" style="1"/>
    <col min="14849" max="14849" width="3.7109375" style="1" customWidth="1"/>
    <col min="14850" max="14850" width="5" style="1" customWidth="1"/>
    <col min="14851" max="14853" width="4.7109375" style="1" customWidth="1"/>
    <col min="14854" max="14854" width="12.7109375" style="1" customWidth="1"/>
    <col min="14855" max="14855" width="10.5703125" style="1" customWidth="1"/>
    <col min="14856" max="14856" width="17.5703125" style="1" customWidth="1"/>
    <col min="14857" max="14857" width="13.7109375" style="1" customWidth="1"/>
    <col min="14858" max="14859" width="6.140625" style="1" customWidth="1"/>
    <col min="14860" max="14860" width="7.7109375" style="1" customWidth="1"/>
    <col min="14861" max="14861" width="9.5703125" style="1" customWidth="1"/>
    <col min="14862" max="14862" width="21.42578125" style="1" customWidth="1"/>
    <col min="14863" max="14863" width="15.42578125" style="1" customWidth="1"/>
    <col min="14864" max="14868" width="6.7109375" style="1"/>
    <col min="14869" max="14869" width="6.7109375" style="1" customWidth="1"/>
    <col min="14870" max="14875" width="6.7109375" style="1"/>
    <col min="14876" max="14876" width="9.7109375" style="1" customWidth="1"/>
    <col min="14877" max="15104" width="6.7109375" style="1"/>
    <col min="15105" max="15105" width="3.7109375" style="1" customWidth="1"/>
    <col min="15106" max="15106" width="5" style="1" customWidth="1"/>
    <col min="15107" max="15109" width="4.7109375" style="1" customWidth="1"/>
    <col min="15110" max="15110" width="12.7109375" style="1" customWidth="1"/>
    <col min="15111" max="15111" width="10.5703125" style="1" customWidth="1"/>
    <col min="15112" max="15112" width="17.5703125" style="1" customWidth="1"/>
    <col min="15113" max="15113" width="13.7109375" style="1" customWidth="1"/>
    <col min="15114" max="15115" width="6.140625" style="1" customWidth="1"/>
    <col min="15116" max="15116" width="7.7109375" style="1" customWidth="1"/>
    <col min="15117" max="15117" width="9.5703125" style="1" customWidth="1"/>
    <col min="15118" max="15118" width="21.42578125" style="1" customWidth="1"/>
    <col min="15119" max="15119" width="15.42578125" style="1" customWidth="1"/>
    <col min="15120" max="15124" width="6.7109375" style="1"/>
    <col min="15125" max="15125" width="6.7109375" style="1" customWidth="1"/>
    <col min="15126" max="15131" width="6.7109375" style="1"/>
    <col min="15132" max="15132" width="9.7109375" style="1" customWidth="1"/>
    <col min="15133" max="15360" width="6.7109375" style="1"/>
    <col min="15361" max="15361" width="3.7109375" style="1" customWidth="1"/>
    <col min="15362" max="15362" width="5" style="1" customWidth="1"/>
    <col min="15363" max="15365" width="4.7109375" style="1" customWidth="1"/>
    <col min="15366" max="15366" width="12.7109375" style="1" customWidth="1"/>
    <col min="15367" max="15367" width="10.5703125" style="1" customWidth="1"/>
    <col min="15368" max="15368" width="17.5703125" style="1" customWidth="1"/>
    <col min="15369" max="15369" width="13.7109375" style="1" customWidth="1"/>
    <col min="15370" max="15371" width="6.140625" style="1" customWidth="1"/>
    <col min="15372" max="15372" width="7.7109375" style="1" customWidth="1"/>
    <col min="15373" max="15373" width="9.5703125" style="1" customWidth="1"/>
    <col min="15374" max="15374" width="21.42578125" style="1" customWidth="1"/>
    <col min="15375" max="15375" width="15.42578125" style="1" customWidth="1"/>
    <col min="15376" max="15380" width="6.7109375" style="1"/>
    <col min="15381" max="15381" width="6.7109375" style="1" customWidth="1"/>
    <col min="15382" max="15387" width="6.7109375" style="1"/>
    <col min="15388" max="15388" width="9.7109375" style="1" customWidth="1"/>
    <col min="15389" max="15616" width="6.7109375" style="1"/>
    <col min="15617" max="15617" width="3.7109375" style="1" customWidth="1"/>
    <col min="15618" max="15618" width="5" style="1" customWidth="1"/>
    <col min="15619" max="15621" width="4.7109375" style="1" customWidth="1"/>
    <col min="15622" max="15622" width="12.7109375" style="1" customWidth="1"/>
    <col min="15623" max="15623" width="10.5703125" style="1" customWidth="1"/>
    <col min="15624" max="15624" width="17.5703125" style="1" customWidth="1"/>
    <col min="15625" max="15625" width="13.7109375" style="1" customWidth="1"/>
    <col min="15626" max="15627" width="6.140625" style="1" customWidth="1"/>
    <col min="15628" max="15628" width="7.7109375" style="1" customWidth="1"/>
    <col min="15629" max="15629" width="9.5703125" style="1" customWidth="1"/>
    <col min="15630" max="15630" width="21.42578125" style="1" customWidth="1"/>
    <col min="15631" max="15631" width="15.42578125" style="1" customWidth="1"/>
    <col min="15632" max="15636" width="6.7109375" style="1"/>
    <col min="15637" max="15637" width="6.7109375" style="1" customWidth="1"/>
    <col min="15638" max="15643" width="6.7109375" style="1"/>
    <col min="15644" max="15644" width="9.7109375" style="1" customWidth="1"/>
    <col min="15645" max="15872" width="6.7109375" style="1"/>
    <col min="15873" max="15873" width="3.7109375" style="1" customWidth="1"/>
    <col min="15874" max="15874" width="5" style="1" customWidth="1"/>
    <col min="15875" max="15877" width="4.7109375" style="1" customWidth="1"/>
    <col min="15878" max="15878" width="12.7109375" style="1" customWidth="1"/>
    <col min="15879" max="15879" width="10.5703125" style="1" customWidth="1"/>
    <col min="15880" max="15880" width="17.5703125" style="1" customWidth="1"/>
    <col min="15881" max="15881" width="13.7109375" style="1" customWidth="1"/>
    <col min="15882" max="15883" width="6.140625" style="1" customWidth="1"/>
    <col min="15884" max="15884" width="7.7109375" style="1" customWidth="1"/>
    <col min="15885" max="15885" width="9.5703125" style="1" customWidth="1"/>
    <col min="15886" max="15886" width="21.42578125" style="1" customWidth="1"/>
    <col min="15887" max="15887" width="15.42578125" style="1" customWidth="1"/>
    <col min="15888" max="15892" width="6.7109375" style="1"/>
    <col min="15893" max="15893" width="6.7109375" style="1" customWidth="1"/>
    <col min="15894" max="15899" width="6.7109375" style="1"/>
    <col min="15900" max="15900" width="9.7109375" style="1" customWidth="1"/>
    <col min="15901" max="16128" width="6.7109375" style="1"/>
    <col min="16129" max="16129" width="3.7109375" style="1" customWidth="1"/>
    <col min="16130" max="16130" width="5" style="1" customWidth="1"/>
    <col min="16131" max="16133" width="4.7109375" style="1" customWidth="1"/>
    <col min="16134" max="16134" width="12.7109375" style="1" customWidth="1"/>
    <col min="16135" max="16135" width="10.5703125" style="1" customWidth="1"/>
    <col min="16136" max="16136" width="17.5703125" style="1" customWidth="1"/>
    <col min="16137" max="16137" width="13.7109375" style="1" customWidth="1"/>
    <col min="16138" max="16139" width="6.140625" style="1" customWidth="1"/>
    <col min="16140" max="16140" width="7.7109375" style="1" customWidth="1"/>
    <col min="16141" max="16141" width="9.5703125" style="1" customWidth="1"/>
    <col min="16142" max="16142" width="21.42578125" style="1" customWidth="1"/>
    <col min="16143" max="16143" width="15.42578125" style="1" customWidth="1"/>
    <col min="16144" max="16148" width="6.7109375" style="1"/>
    <col min="16149" max="16149" width="6.7109375" style="1" customWidth="1"/>
    <col min="16150" max="16155" width="6.7109375" style="1"/>
    <col min="16156" max="16156" width="9.7109375" style="1" customWidth="1"/>
    <col min="16157" max="16384" width="6.7109375" style="1"/>
  </cols>
  <sheetData>
    <row r="1" spans="1:40" ht="77.25" customHeight="1" thickBot="1" x14ac:dyDescent="0.25">
      <c r="A1" s="490" t="s">
        <v>0</v>
      </c>
      <c r="B1" s="491"/>
      <c r="C1" s="491"/>
      <c r="D1" s="491"/>
      <c r="E1" s="491"/>
      <c r="F1" s="491"/>
      <c r="G1" s="491"/>
      <c r="H1" s="491"/>
      <c r="I1" s="491"/>
      <c r="J1" s="491"/>
      <c r="K1" s="491"/>
      <c r="L1" s="491"/>
      <c r="M1" s="491"/>
      <c r="N1" s="491"/>
      <c r="O1" s="491"/>
      <c r="P1" s="491"/>
      <c r="Q1" s="491"/>
      <c r="R1" s="491"/>
      <c r="S1" s="491"/>
      <c r="T1" s="491"/>
      <c r="U1" s="491"/>
      <c r="V1" s="491"/>
      <c r="W1" s="491"/>
      <c r="X1" s="491"/>
      <c r="Y1" s="491"/>
      <c r="Z1" s="491"/>
      <c r="AA1" s="491"/>
      <c r="AB1" s="491"/>
      <c r="AC1" s="491"/>
      <c r="AD1" s="491"/>
      <c r="AE1" s="491"/>
      <c r="AF1" s="491"/>
      <c r="AG1" s="491"/>
      <c r="AH1" s="491"/>
      <c r="AI1" s="491"/>
      <c r="AJ1" s="491"/>
      <c r="AK1" s="491"/>
      <c r="AL1" s="491"/>
      <c r="AM1" s="491"/>
      <c r="AN1" s="492"/>
    </row>
    <row r="2" spans="1:40" ht="12.75" customHeight="1" x14ac:dyDescent="0.2">
      <c r="A2" s="493" t="s">
        <v>339</v>
      </c>
      <c r="B2" s="321"/>
      <c r="C2" s="321"/>
      <c r="D2" s="321"/>
      <c r="E2" s="321"/>
      <c r="F2" s="321"/>
      <c r="G2" s="321"/>
      <c r="H2" s="321"/>
      <c r="I2" s="321"/>
      <c r="J2" s="321"/>
      <c r="K2" s="321"/>
      <c r="L2" s="321"/>
      <c r="M2" s="321" t="s">
        <v>340</v>
      </c>
      <c r="N2" s="321"/>
      <c r="O2" s="321"/>
      <c r="P2" s="321"/>
      <c r="Q2" s="321"/>
      <c r="R2" s="321"/>
      <c r="S2" s="321"/>
      <c r="T2" s="321"/>
      <c r="U2" s="321"/>
      <c r="V2" s="321"/>
      <c r="W2" s="321"/>
      <c r="X2" s="321"/>
      <c r="Y2" s="321"/>
      <c r="Z2" s="321"/>
      <c r="AA2" s="321"/>
      <c r="AB2" s="321"/>
      <c r="AC2" s="321"/>
      <c r="AD2" s="321"/>
      <c r="AE2" s="494" t="s">
        <v>188</v>
      </c>
      <c r="AF2" s="495"/>
      <c r="AG2" s="495"/>
      <c r="AH2" s="495"/>
      <c r="AI2" s="495"/>
      <c r="AJ2" s="495"/>
      <c r="AK2" s="495"/>
      <c r="AL2" s="495"/>
      <c r="AM2" s="495"/>
      <c r="AN2" s="496"/>
    </row>
    <row r="3" spans="1:40" ht="26.25" customHeight="1" x14ac:dyDescent="0.2">
      <c r="A3" s="498" t="s">
        <v>341</v>
      </c>
      <c r="B3" s="329"/>
      <c r="C3" s="329"/>
      <c r="D3" s="329"/>
      <c r="E3" s="329"/>
      <c r="F3" s="329"/>
      <c r="G3" s="329"/>
      <c r="H3" s="329"/>
      <c r="I3" s="329"/>
      <c r="J3" s="329"/>
      <c r="K3" s="329"/>
      <c r="L3" s="330"/>
      <c r="M3" s="331" t="s">
        <v>342</v>
      </c>
      <c r="N3" s="331"/>
      <c r="O3" s="331"/>
      <c r="P3" s="331"/>
      <c r="Q3" s="331"/>
      <c r="R3" s="331"/>
      <c r="S3" s="331"/>
      <c r="T3" s="331"/>
      <c r="U3" s="331"/>
      <c r="V3" s="331"/>
      <c r="W3" s="331"/>
      <c r="X3" s="331"/>
      <c r="Y3" s="331"/>
      <c r="Z3" s="331"/>
      <c r="AA3" s="331"/>
      <c r="AB3" s="331"/>
      <c r="AC3" s="331"/>
      <c r="AD3" s="331"/>
      <c r="AE3" s="325"/>
      <c r="AF3" s="326"/>
      <c r="AG3" s="326"/>
      <c r="AH3" s="326"/>
      <c r="AI3" s="326"/>
      <c r="AJ3" s="326"/>
      <c r="AK3" s="326"/>
      <c r="AL3" s="326"/>
      <c r="AM3" s="326"/>
      <c r="AN3" s="497"/>
    </row>
    <row r="4" spans="1:40" ht="12.75" customHeight="1" x14ac:dyDescent="0.2">
      <c r="A4" s="395" t="s">
        <v>6</v>
      </c>
      <c r="B4" s="332"/>
      <c r="C4" s="332"/>
      <c r="D4" s="332"/>
      <c r="E4" s="332"/>
      <c r="F4" s="332"/>
      <c r="G4" s="332"/>
      <c r="H4" s="332"/>
      <c r="I4" s="332"/>
      <c r="J4" s="332"/>
      <c r="K4" s="332"/>
      <c r="L4" s="332"/>
      <c r="M4" s="332"/>
      <c r="N4" s="332"/>
      <c r="O4" s="332"/>
      <c r="P4" s="333" t="s">
        <v>7</v>
      </c>
      <c r="Q4" s="333"/>
      <c r="R4" s="333"/>
      <c r="S4" s="333"/>
      <c r="T4" s="333"/>
      <c r="U4" s="333"/>
      <c r="V4" s="333"/>
      <c r="W4" s="333"/>
      <c r="X4" s="333"/>
      <c r="Y4" s="333"/>
      <c r="Z4" s="333"/>
      <c r="AA4" s="333"/>
      <c r="AB4" s="500" t="s">
        <v>8</v>
      </c>
      <c r="AC4" s="501"/>
      <c r="AD4" s="501"/>
      <c r="AE4" s="501"/>
      <c r="AF4" s="501"/>
      <c r="AG4" s="501"/>
      <c r="AH4" s="501"/>
      <c r="AI4" s="501"/>
      <c r="AJ4" s="501"/>
      <c r="AK4" s="501"/>
      <c r="AL4" s="501"/>
      <c r="AM4" s="501"/>
      <c r="AN4" s="502"/>
    </row>
    <row r="5" spans="1:40" ht="27" customHeight="1" x14ac:dyDescent="0.2">
      <c r="A5" s="395" t="s">
        <v>9</v>
      </c>
      <c r="B5" s="335" t="s">
        <v>10</v>
      </c>
      <c r="C5" s="335"/>
      <c r="D5" s="335"/>
      <c r="E5" s="335"/>
      <c r="F5" s="332" t="s">
        <v>11</v>
      </c>
      <c r="G5" s="332" t="s">
        <v>12</v>
      </c>
      <c r="H5" s="503" t="s">
        <v>13</v>
      </c>
      <c r="I5" s="503" t="s">
        <v>14</v>
      </c>
      <c r="J5" s="332" t="s">
        <v>15</v>
      </c>
      <c r="K5" s="332" t="s">
        <v>16</v>
      </c>
      <c r="L5" s="332"/>
      <c r="M5" s="332" t="s">
        <v>17</v>
      </c>
      <c r="N5" s="503" t="s">
        <v>18</v>
      </c>
      <c r="O5" s="503" t="s">
        <v>19</v>
      </c>
      <c r="P5" s="499" t="s">
        <v>20</v>
      </c>
      <c r="Q5" s="499" t="s">
        <v>21</v>
      </c>
      <c r="R5" s="499" t="s">
        <v>22</v>
      </c>
      <c r="S5" s="499" t="s">
        <v>23</v>
      </c>
      <c r="T5" s="499" t="s">
        <v>24</v>
      </c>
      <c r="U5" s="499" t="s">
        <v>25</v>
      </c>
      <c r="V5" s="499" t="s">
        <v>26</v>
      </c>
      <c r="W5" s="499" t="s">
        <v>27</v>
      </c>
      <c r="X5" s="499" t="s">
        <v>28</v>
      </c>
      <c r="Y5" s="499" t="s">
        <v>29</v>
      </c>
      <c r="Z5" s="499" t="s">
        <v>30</v>
      </c>
      <c r="AA5" s="499" t="s">
        <v>31</v>
      </c>
      <c r="AB5" s="348" t="s">
        <v>306</v>
      </c>
      <c r="AC5" s="504" t="s">
        <v>20</v>
      </c>
      <c r="AD5" s="504" t="s">
        <v>21</v>
      </c>
      <c r="AE5" s="504" t="s">
        <v>22</v>
      </c>
      <c r="AF5" s="504" t="s">
        <v>23</v>
      </c>
      <c r="AG5" s="504" t="s">
        <v>24</v>
      </c>
      <c r="AH5" s="504" t="s">
        <v>25</v>
      </c>
      <c r="AI5" s="504" t="s">
        <v>26</v>
      </c>
      <c r="AJ5" s="504" t="s">
        <v>27</v>
      </c>
      <c r="AK5" s="504" t="s">
        <v>28</v>
      </c>
      <c r="AL5" s="504" t="s">
        <v>29</v>
      </c>
      <c r="AM5" s="504" t="s">
        <v>30</v>
      </c>
      <c r="AN5" s="516" t="s">
        <v>31</v>
      </c>
    </row>
    <row r="6" spans="1:40" ht="22.5" customHeight="1" x14ac:dyDescent="0.2">
      <c r="A6" s="395"/>
      <c r="B6" s="11">
        <v>1</v>
      </c>
      <c r="C6" s="11">
        <v>2</v>
      </c>
      <c r="D6" s="11">
        <v>3</v>
      </c>
      <c r="E6" s="11">
        <v>4</v>
      </c>
      <c r="F6" s="332"/>
      <c r="G6" s="332"/>
      <c r="H6" s="503"/>
      <c r="I6" s="503"/>
      <c r="J6" s="332"/>
      <c r="K6" s="11" t="s">
        <v>32</v>
      </c>
      <c r="L6" s="11" t="s">
        <v>33</v>
      </c>
      <c r="M6" s="332"/>
      <c r="N6" s="503"/>
      <c r="O6" s="503"/>
      <c r="P6" s="499"/>
      <c r="Q6" s="499"/>
      <c r="R6" s="499"/>
      <c r="S6" s="499"/>
      <c r="T6" s="499"/>
      <c r="U6" s="499"/>
      <c r="V6" s="499"/>
      <c r="W6" s="499"/>
      <c r="X6" s="499"/>
      <c r="Y6" s="499"/>
      <c r="Z6" s="499"/>
      <c r="AA6" s="499"/>
      <c r="AB6" s="349"/>
      <c r="AC6" s="504"/>
      <c r="AD6" s="504"/>
      <c r="AE6" s="504"/>
      <c r="AF6" s="504"/>
      <c r="AG6" s="504"/>
      <c r="AH6" s="504"/>
      <c r="AI6" s="504"/>
      <c r="AJ6" s="504"/>
      <c r="AK6" s="504"/>
      <c r="AL6" s="504"/>
      <c r="AM6" s="504"/>
      <c r="AN6" s="516"/>
    </row>
    <row r="7" spans="1:40" s="187" customFormat="1" ht="101.25" x14ac:dyDescent="0.2">
      <c r="A7" s="178">
        <v>1</v>
      </c>
      <c r="B7" s="179" t="s">
        <v>75</v>
      </c>
      <c r="C7" s="12"/>
      <c r="D7" s="12"/>
      <c r="E7" s="12"/>
      <c r="F7" s="180" t="s">
        <v>343</v>
      </c>
      <c r="G7" s="181" t="s">
        <v>344</v>
      </c>
      <c r="H7" s="29" t="s">
        <v>345</v>
      </c>
      <c r="I7" s="29" t="s">
        <v>346</v>
      </c>
      <c r="J7" s="182">
        <v>0.8</v>
      </c>
      <c r="K7" s="183" t="s">
        <v>347</v>
      </c>
      <c r="L7" s="184" t="s">
        <v>348</v>
      </c>
      <c r="M7" s="29" t="s">
        <v>41</v>
      </c>
      <c r="N7" s="29" t="s">
        <v>349</v>
      </c>
      <c r="O7" s="29" t="s">
        <v>350</v>
      </c>
      <c r="P7" s="29" t="s">
        <v>85</v>
      </c>
      <c r="Q7" s="29" t="s">
        <v>85</v>
      </c>
      <c r="R7" s="29" t="s">
        <v>85</v>
      </c>
      <c r="S7" s="29" t="s">
        <v>85</v>
      </c>
      <c r="T7" s="29" t="s">
        <v>85</v>
      </c>
      <c r="U7" s="29">
        <f>41/41*100</f>
        <v>100</v>
      </c>
      <c r="V7" s="29" t="s">
        <v>85</v>
      </c>
      <c r="W7" s="29" t="s">
        <v>85</v>
      </c>
      <c r="X7" s="29" t="s">
        <v>85</v>
      </c>
      <c r="Y7" s="29" t="s">
        <v>85</v>
      </c>
      <c r="Z7" s="29" t="s">
        <v>85</v>
      </c>
      <c r="AA7" s="29">
        <f>64/64*100</f>
        <v>100</v>
      </c>
      <c r="AB7" s="185"/>
      <c r="AC7" s="29"/>
      <c r="AD7" s="29"/>
      <c r="AE7" s="29"/>
      <c r="AF7" s="29"/>
      <c r="AG7" s="29"/>
      <c r="AH7" s="12"/>
      <c r="AI7" s="20"/>
      <c r="AJ7" s="20"/>
      <c r="AK7" s="20"/>
      <c r="AL7" s="20"/>
      <c r="AM7" s="20"/>
      <c r="AN7" s="186"/>
    </row>
    <row r="8" spans="1:40" s="187" customFormat="1" ht="103.5" customHeight="1" x14ac:dyDescent="0.2">
      <c r="A8" s="188">
        <v>2</v>
      </c>
      <c r="B8" s="189" t="s">
        <v>75</v>
      </c>
      <c r="C8" s="190"/>
      <c r="D8" s="190"/>
      <c r="E8" s="190"/>
      <c r="F8" s="180" t="s">
        <v>351</v>
      </c>
      <c r="G8" s="180" t="s">
        <v>352</v>
      </c>
      <c r="H8" s="180" t="s">
        <v>353</v>
      </c>
      <c r="I8" s="191" t="s">
        <v>346</v>
      </c>
      <c r="J8" s="182">
        <v>0.8</v>
      </c>
      <c r="K8" s="190" t="s">
        <v>354</v>
      </c>
      <c r="L8" s="190" t="s">
        <v>355</v>
      </c>
      <c r="M8" s="29" t="s">
        <v>41</v>
      </c>
      <c r="N8" s="29" t="s">
        <v>356</v>
      </c>
      <c r="O8" s="29" t="s">
        <v>357</v>
      </c>
      <c r="P8" s="13" t="s">
        <v>85</v>
      </c>
      <c r="Q8" s="13" t="s">
        <v>85</v>
      </c>
      <c r="R8" s="13" t="s">
        <v>85</v>
      </c>
      <c r="S8" s="13" t="s">
        <v>85</v>
      </c>
      <c r="T8" s="13" t="s">
        <v>85</v>
      </c>
      <c r="U8" s="13">
        <f>41/41*100</f>
        <v>100</v>
      </c>
      <c r="V8" s="192"/>
      <c r="W8" s="192"/>
      <c r="X8" s="192"/>
      <c r="Y8" s="192"/>
      <c r="Z8" s="192"/>
      <c r="AA8" s="192"/>
      <c r="AB8" s="185"/>
      <c r="AC8" s="192"/>
      <c r="AD8" s="192"/>
      <c r="AE8" s="192"/>
      <c r="AF8" s="192"/>
      <c r="AG8" s="192"/>
      <c r="AH8" s="192"/>
      <c r="AI8" s="192"/>
      <c r="AJ8" s="192"/>
      <c r="AK8" s="192"/>
      <c r="AL8" s="192"/>
      <c r="AM8" s="192"/>
      <c r="AN8" s="193"/>
    </row>
    <row r="9" spans="1:40" ht="12.75" customHeight="1" x14ac:dyDescent="0.2">
      <c r="A9" s="517" t="s">
        <v>68</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518"/>
    </row>
    <row r="10" spans="1:40" ht="12.75" customHeight="1" x14ac:dyDescent="0.2">
      <c r="A10" s="505" t="s">
        <v>358</v>
      </c>
      <c r="B10" s="506"/>
      <c r="C10" s="506"/>
      <c r="D10" s="506"/>
      <c r="E10" s="506"/>
      <c r="F10" s="506"/>
      <c r="G10" s="506"/>
      <c r="H10" s="506"/>
      <c r="I10" s="506"/>
      <c r="J10" s="506"/>
      <c r="K10" s="506"/>
      <c r="L10" s="506"/>
      <c r="M10" s="506"/>
      <c r="N10" s="506"/>
      <c r="O10" s="506"/>
      <c r="P10" s="506"/>
      <c r="Q10" s="506"/>
      <c r="R10" s="506"/>
      <c r="S10" s="506"/>
      <c r="T10" s="506"/>
      <c r="U10" s="506"/>
      <c r="V10" s="506"/>
      <c r="W10" s="506"/>
      <c r="X10" s="506"/>
      <c r="Y10" s="506"/>
      <c r="Z10" s="506"/>
      <c r="AA10" s="506"/>
      <c r="AB10" s="506"/>
      <c r="AC10" s="506"/>
      <c r="AD10" s="506"/>
      <c r="AE10" s="506"/>
      <c r="AF10" s="506"/>
      <c r="AG10" s="506"/>
      <c r="AH10" s="506"/>
      <c r="AI10" s="506"/>
      <c r="AJ10" s="506"/>
      <c r="AK10" s="506"/>
      <c r="AL10" s="506"/>
      <c r="AM10" s="506"/>
      <c r="AN10" s="507"/>
    </row>
    <row r="11" spans="1:40" x14ac:dyDescent="0.2">
      <c r="A11" s="508"/>
      <c r="B11" s="509"/>
      <c r="C11" s="509"/>
      <c r="D11" s="509"/>
      <c r="E11" s="509"/>
      <c r="F11" s="509"/>
      <c r="G11" s="509"/>
      <c r="H11" s="509"/>
      <c r="I11" s="509"/>
      <c r="J11" s="509"/>
      <c r="K11" s="509"/>
      <c r="L11" s="509"/>
      <c r="M11" s="509"/>
      <c r="N11" s="509"/>
      <c r="O11" s="509"/>
      <c r="P11" s="509"/>
      <c r="Q11" s="509"/>
      <c r="R11" s="509"/>
      <c r="S11" s="509"/>
      <c r="T11" s="509"/>
      <c r="U11" s="509"/>
      <c r="V11" s="509"/>
      <c r="W11" s="509"/>
      <c r="X11" s="509"/>
      <c r="Y11" s="509"/>
      <c r="Z11" s="509"/>
      <c r="AA11" s="509"/>
      <c r="AB11" s="509"/>
      <c r="AC11" s="509"/>
      <c r="AD11" s="509"/>
      <c r="AE11" s="509"/>
      <c r="AF11" s="509"/>
      <c r="AG11" s="509"/>
      <c r="AH11" s="509"/>
      <c r="AI11" s="509"/>
      <c r="AJ11" s="509"/>
      <c r="AK11" s="509"/>
      <c r="AL11" s="509"/>
      <c r="AM11" s="509"/>
      <c r="AN11" s="510"/>
    </row>
    <row r="12" spans="1:40" x14ac:dyDescent="0.2">
      <c r="A12" s="508"/>
      <c r="B12" s="509"/>
      <c r="C12" s="509"/>
      <c r="D12" s="509"/>
      <c r="E12" s="509"/>
      <c r="F12" s="509"/>
      <c r="G12" s="509"/>
      <c r="H12" s="509"/>
      <c r="I12" s="509"/>
      <c r="J12" s="509"/>
      <c r="K12" s="509"/>
      <c r="L12" s="509"/>
      <c r="M12" s="509"/>
      <c r="N12" s="509"/>
      <c r="O12" s="509"/>
      <c r="P12" s="509"/>
      <c r="Q12" s="509"/>
      <c r="R12" s="509"/>
      <c r="S12" s="509"/>
      <c r="T12" s="509"/>
      <c r="U12" s="509"/>
      <c r="V12" s="509"/>
      <c r="W12" s="509"/>
      <c r="X12" s="509"/>
      <c r="Y12" s="509"/>
      <c r="Z12" s="509"/>
      <c r="AA12" s="509"/>
      <c r="AB12" s="509"/>
      <c r="AC12" s="509"/>
      <c r="AD12" s="509"/>
      <c r="AE12" s="509"/>
      <c r="AF12" s="509"/>
      <c r="AG12" s="509"/>
      <c r="AH12" s="509"/>
      <c r="AI12" s="509"/>
      <c r="AJ12" s="509"/>
      <c r="AK12" s="509"/>
      <c r="AL12" s="509"/>
      <c r="AM12" s="509"/>
      <c r="AN12" s="510"/>
    </row>
    <row r="13" spans="1:40" x14ac:dyDescent="0.2">
      <c r="A13" s="508"/>
      <c r="B13" s="509"/>
      <c r="C13" s="509"/>
      <c r="D13" s="509"/>
      <c r="E13" s="509"/>
      <c r="F13" s="509"/>
      <c r="G13" s="509"/>
      <c r="H13" s="509"/>
      <c r="I13" s="509"/>
      <c r="J13" s="509"/>
      <c r="K13" s="509"/>
      <c r="L13" s="509"/>
      <c r="M13" s="509"/>
      <c r="N13" s="509"/>
      <c r="O13" s="509"/>
      <c r="P13" s="509"/>
      <c r="Q13" s="509"/>
      <c r="R13" s="509"/>
      <c r="S13" s="509"/>
      <c r="T13" s="509"/>
      <c r="U13" s="509"/>
      <c r="V13" s="509"/>
      <c r="W13" s="509"/>
      <c r="X13" s="509"/>
      <c r="Y13" s="509"/>
      <c r="Z13" s="509"/>
      <c r="AA13" s="509"/>
      <c r="AB13" s="509"/>
      <c r="AC13" s="509"/>
      <c r="AD13" s="509"/>
      <c r="AE13" s="509"/>
      <c r="AF13" s="509"/>
      <c r="AG13" s="509"/>
      <c r="AH13" s="509"/>
      <c r="AI13" s="509"/>
      <c r="AJ13" s="509"/>
      <c r="AK13" s="509"/>
      <c r="AL13" s="509"/>
      <c r="AM13" s="509"/>
      <c r="AN13" s="510"/>
    </row>
    <row r="14" spans="1:40" x14ac:dyDescent="0.2">
      <c r="A14" s="508"/>
      <c r="B14" s="509"/>
      <c r="C14" s="509"/>
      <c r="D14" s="509"/>
      <c r="E14" s="509"/>
      <c r="F14" s="509"/>
      <c r="G14" s="509"/>
      <c r="H14" s="509"/>
      <c r="I14" s="509"/>
      <c r="J14" s="509"/>
      <c r="K14" s="509"/>
      <c r="L14" s="509"/>
      <c r="M14" s="509"/>
      <c r="N14" s="509"/>
      <c r="O14" s="509"/>
      <c r="P14" s="509"/>
      <c r="Q14" s="509"/>
      <c r="R14" s="509"/>
      <c r="S14" s="509"/>
      <c r="T14" s="509"/>
      <c r="U14" s="509"/>
      <c r="V14" s="509"/>
      <c r="W14" s="509"/>
      <c r="X14" s="509"/>
      <c r="Y14" s="509"/>
      <c r="Z14" s="509"/>
      <c r="AA14" s="509"/>
      <c r="AB14" s="509"/>
      <c r="AC14" s="509"/>
      <c r="AD14" s="509"/>
      <c r="AE14" s="509"/>
      <c r="AF14" s="509"/>
      <c r="AG14" s="509"/>
      <c r="AH14" s="509"/>
      <c r="AI14" s="509"/>
      <c r="AJ14" s="509"/>
      <c r="AK14" s="509"/>
      <c r="AL14" s="509"/>
      <c r="AM14" s="509"/>
      <c r="AN14" s="510"/>
    </row>
    <row r="15" spans="1:40" ht="9" customHeight="1" x14ac:dyDescent="0.2">
      <c r="A15" s="508"/>
      <c r="B15" s="509"/>
      <c r="C15" s="509"/>
      <c r="D15" s="509"/>
      <c r="E15" s="509"/>
      <c r="F15" s="509"/>
      <c r="G15" s="509"/>
      <c r="H15" s="509"/>
      <c r="I15" s="509"/>
      <c r="J15" s="509"/>
      <c r="K15" s="509"/>
      <c r="L15" s="509"/>
      <c r="M15" s="509"/>
      <c r="N15" s="509"/>
      <c r="O15" s="509"/>
      <c r="P15" s="509"/>
      <c r="Q15" s="509"/>
      <c r="R15" s="509"/>
      <c r="S15" s="509"/>
      <c r="T15" s="509"/>
      <c r="U15" s="509"/>
      <c r="V15" s="509"/>
      <c r="W15" s="509"/>
      <c r="X15" s="509"/>
      <c r="Y15" s="509"/>
      <c r="Z15" s="509"/>
      <c r="AA15" s="509"/>
      <c r="AB15" s="509"/>
      <c r="AC15" s="509"/>
      <c r="AD15" s="509"/>
      <c r="AE15" s="509"/>
      <c r="AF15" s="509"/>
      <c r="AG15" s="509"/>
      <c r="AH15" s="509"/>
      <c r="AI15" s="509"/>
      <c r="AJ15" s="509"/>
      <c r="AK15" s="509"/>
      <c r="AL15" s="509"/>
      <c r="AM15" s="509"/>
      <c r="AN15" s="510"/>
    </row>
    <row r="16" spans="1:40" s="194" customFormat="1" ht="17.25" customHeight="1" x14ac:dyDescent="0.2">
      <c r="A16" s="508"/>
      <c r="B16" s="509"/>
      <c r="C16" s="509"/>
      <c r="D16" s="509"/>
      <c r="E16" s="509"/>
      <c r="F16" s="509"/>
      <c r="G16" s="509"/>
      <c r="H16" s="509"/>
      <c r="I16" s="509"/>
      <c r="J16" s="509"/>
      <c r="K16" s="509"/>
      <c r="L16" s="509"/>
      <c r="M16" s="509"/>
      <c r="N16" s="509"/>
      <c r="O16" s="509"/>
      <c r="P16" s="509"/>
      <c r="Q16" s="509"/>
      <c r="R16" s="509"/>
      <c r="S16" s="509"/>
      <c r="T16" s="509"/>
      <c r="U16" s="509"/>
      <c r="V16" s="509"/>
      <c r="W16" s="509"/>
      <c r="X16" s="509"/>
      <c r="Y16" s="509"/>
      <c r="Z16" s="509"/>
      <c r="AA16" s="509"/>
      <c r="AB16" s="509"/>
      <c r="AC16" s="509"/>
      <c r="AD16" s="509"/>
      <c r="AE16" s="509"/>
      <c r="AF16" s="509"/>
      <c r="AG16" s="509"/>
      <c r="AH16" s="509"/>
      <c r="AI16" s="509"/>
      <c r="AJ16" s="509"/>
      <c r="AK16" s="509"/>
      <c r="AL16" s="509"/>
      <c r="AM16" s="509"/>
      <c r="AN16" s="510"/>
    </row>
    <row r="17" spans="1:40" s="194" customFormat="1" ht="12.75" customHeight="1" thickBot="1" x14ac:dyDescent="0.25">
      <c r="A17" s="511"/>
      <c r="B17" s="512"/>
      <c r="C17" s="512"/>
      <c r="D17" s="512"/>
      <c r="E17" s="512"/>
      <c r="F17" s="512"/>
      <c r="G17" s="512"/>
      <c r="H17" s="512"/>
      <c r="I17" s="512"/>
      <c r="J17" s="512"/>
      <c r="K17" s="512"/>
      <c r="L17" s="512"/>
      <c r="M17" s="512"/>
      <c r="N17" s="512"/>
      <c r="O17" s="512"/>
      <c r="P17" s="512"/>
      <c r="Q17" s="512"/>
      <c r="R17" s="512"/>
      <c r="S17" s="512"/>
      <c r="T17" s="512"/>
      <c r="U17" s="512"/>
      <c r="V17" s="512"/>
      <c r="W17" s="512"/>
      <c r="X17" s="512"/>
      <c r="Y17" s="512"/>
      <c r="Z17" s="512"/>
      <c r="AA17" s="512"/>
      <c r="AB17" s="512"/>
      <c r="AC17" s="512"/>
      <c r="AD17" s="512"/>
      <c r="AE17" s="512"/>
      <c r="AF17" s="512"/>
      <c r="AG17" s="512"/>
      <c r="AH17" s="512"/>
      <c r="AI17" s="512"/>
      <c r="AJ17" s="512"/>
      <c r="AK17" s="512"/>
      <c r="AL17" s="512"/>
      <c r="AM17" s="512"/>
      <c r="AN17" s="513"/>
    </row>
    <row r="18" spans="1:40" x14ac:dyDescent="0.2">
      <c r="A18" s="195"/>
      <c r="B18" s="514"/>
      <c r="C18" s="514"/>
      <c r="D18" s="514"/>
      <c r="E18" s="514"/>
      <c r="F18" s="514"/>
      <c r="G18" s="514"/>
    </row>
    <row r="19" spans="1:40" ht="12.75" customHeight="1" x14ac:dyDescent="0.2">
      <c r="B19" s="515"/>
      <c r="C19" s="515"/>
      <c r="D19" s="515"/>
      <c r="E19" s="515"/>
      <c r="F19" s="515"/>
      <c r="G19" s="515"/>
    </row>
    <row r="22" spans="1:40" x14ac:dyDescent="0.2">
      <c r="B22" s="451"/>
      <c r="C22" s="451"/>
      <c r="D22" s="451"/>
      <c r="E22" s="451"/>
      <c r="F22" s="451"/>
    </row>
  </sheetData>
  <mergeCells count="50">
    <mergeCell ref="A10:AN17"/>
    <mergeCell ref="B18:G18"/>
    <mergeCell ref="B19:G19"/>
    <mergeCell ref="B22:F22"/>
    <mergeCell ref="AJ5:AJ6"/>
    <mergeCell ref="AK5:AK6"/>
    <mergeCell ref="AL5:AL6"/>
    <mergeCell ref="AM5:AM6"/>
    <mergeCell ref="AN5:AN6"/>
    <mergeCell ref="A9:AN9"/>
    <mergeCell ref="AD5:AD6"/>
    <mergeCell ref="AE5:AE6"/>
    <mergeCell ref="AF5:AF6"/>
    <mergeCell ref="AG5:AG6"/>
    <mergeCell ref="AH5:AH6"/>
    <mergeCell ref="AI5:AI6"/>
    <mergeCell ref="AC5:AC6"/>
    <mergeCell ref="R5:R6"/>
    <mergeCell ref="S5:S6"/>
    <mergeCell ref="T5:T6"/>
    <mergeCell ref="U5:U6"/>
    <mergeCell ref="V5:V6"/>
    <mergeCell ref="W5:W6"/>
    <mergeCell ref="X5:X6"/>
    <mergeCell ref="Y5:Y6"/>
    <mergeCell ref="Z5:Z6"/>
    <mergeCell ref="AA5:AA6"/>
    <mergeCell ref="AB5:AB6"/>
    <mergeCell ref="Q5:Q6"/>
    <mergeCell ref="A4:O4"/>
    <mergeCell ref="P4:AA4"/>
    <mergeCell ref="AB4:AN4"/>
    <mergeCell ref="A5:A6"/>
    <mergeCell ref="B5:E5"/>
    <mergeCell ref="F5:F6"/>
    <mergeCell ref="G5:G6"/>
    <mergeCell ref="H5:H6"/>
    <mergeCell ref="I5:I6"/>
    <mergeCell ref="J5:J6"/>
    <mergeCell ref="K5:L5"/>
    <mergeCell ref="M5:M6"/>
    <mergeCell ref="N5:N6"/>
    <mergeCell ref="O5:O6"/>
    <mergeCell ref="P5:P6"/>
    <mergeCell ref="A1:AN1"/>
    <mergeCell ref="A2:L2"/>
    <mergeCell ref="M2:AD2"/>
    <mergeCell ref="AE2:AN3"/>
    <mergeCell ref="A3:L3"/>
    <mergeCell ref="M3:AD3"/>
  </mergeCells>
  <pageMargins left="0.70866141732283472" right="0.70866141732283472" top="0.74803149606299213" bottom="0.74803149606299213" header="0.31496062992125984" footer="0.31496062992125984"/>
  <pageSetup paperSize="5" scale="90" orientation="landscape" horizontalDpi="300" verticalDpi="300" r:id="rId1"/>
  <headerFooter>
    <oddFooter xml:space="preserve">&amp;L&amp;"Arial,Normal"&amp;8FR.EM.012&amp;C&amp;"Arial,Normal"&amp;8                                                                                                            &amp;R&amp;"Arial,Normal"&amp;8Versión 06_15/02/2018                                              </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K30"/>
  <sheetViews>
    <sheetView topLeftCell="A5" zoomScale="80" zoomScaleNormal="80" workbookViewId="0">
      <pane ySplit="5" topLeftCell="A10" activePane="bottomLeft" state="frozen"/>
      <selection activeCell="G5" sqref="G5"/>
      <selection pane="bottomLeft" activeCell="I10" sqref="I10"/>
    </sheetView>
  </sheetViews>
  <sheetFormatPr baseColWidth="10" defaultColWidth="6.7109375" defaultRowHeight="12.75" x14ac:dyDescent="0.2"/>
  <cols>
    <col min="1" max="1" width="6.7109375" style="2"/>
    <col min="2" max="2" width="3.7109375" style="2" customWidth="1"/>
    <col min="3" max="3" width="5" style="2" customWidth="1"/>
    <col min="4" max="6" width="4.7109375" style="2" customWidth="1"/>
    <col min="7" max="7" width="25.7109375" style="2" customWidth="1"/>
    <col min="8" max="8" width="19.5703125" style="2" customWidth="1"/>
    <col min="9" max="9" width="24.140625" style="2" customWidth="1"/>
    <col min="10" max="10" width="13.7109375" style="2" hidden="1" customWidth="1"/>
    <col min="11" max="11" width="7.140625" style="2" hidden="1" customWidth="1"/>
    <col min="12" max="12" width="6.140625" style="2" hidden="1" customWidth="1"/>
    <col min="13" max="13" width="7.7109375" style="2" hidden="1" customWidth="1"/>
    <col min="14" max="14" width="9.5703125" style="2" hidden="1" customWidth="1"/>
    <col min="15" max="15" width="21.42578125" style="2" hidden="1" customWidth="1"/>
    <col min="16" max="16" width="15.42578125" style="2" hidden="1" customWidth="1"/>
    <col min="17" max="18" width="11.7109375" style="2" bestFit="1" customWidth="1"/>
    <col min="19" max="19" width="9.42578125" style="2" customWidth="1"/>
    <col min="20" max="20" width="8.85546875" style="2" customWidth="1"/>
    <col min="21" max="21" width="10.85546875" style="2" customWidth="1"/>
    <col min="22" max="22" width="8.28515625" style="2" customWidth="1"/>
    <col min="23" max="23" width="10.28515625" style="2" customWidth="1"/>
    <col min="24" max="24" width="10.85546875" style="2" customWidth="1"/>
    <col min="25" max="28" width="9" style="2" customWidth="1"/>
    <col min="29" max="29" width="9" style="1" customWidth="1"/>
    <col min="30" max="257" width="6.7109375" style="2"/>
    <col min="258" max="258" width="3.7109375" style="2" customWidth="1"/>
    <col min="259" max="259" width="5" style="2" customWidth="1"/>
    <col min="260" max="262" width="4.7109375" style="2" customWidth="1"/>
    <col min="263" max="263" width="25.7109375" style="2" customWidth="1"/>
    <col min="264" max="264" width="19.5703125" style="2" customWidth="1"/>
    <col min="265" max="265" width="24.140625" style="2" customWidth="1"/>
    <col min="266" max="272" width="0" style="2" hidden="1" customWidth="1"/>
    <col min="273" max="274" width="11.7109375" style="2" bestFit="1" customWidth="1"/>
    <col min="275" max="275" width="9.42578125" style="2" customWidth="1"/>
    <col min="276" max="276" width="8.85546875" style="2" customWidth="1"/>
    <col min="277" max="277" width="10.85546875" style="2" customWidth="1"/>
    <col min="278" max="278" width="8.28515625" style="2" customWidth="1"/>
    <col min="279" max="279" width="10.28515625" style="2" customWidth="1"/>
    <col min="280" max="280" width="10.85546875" style="2" customWidth="1"/>
    <col min="281" max="285" width="9" style="2" customWidth="1"/>
    <col min="286" max="513" width="6.7109375" style="2"/>
    <col min="514" max="514" width="3.7109375" style="2" customWidth="1"/>
    <col min="515" max="515" width="5" style="2" customWidth="1"/>
    <col min="516" max="518" width="4.7109375" style="2" customWidth="1"/>
    <col min="519" max="519" width="25.7109375" style="2" customWidth="1"/>
    <col min="520" max="520" width="19.5703125" style="2" customWidth="1"/>
    <col min="521" max="521" width="24.140625" style="2" customWidth="1"/>
    <col min="522" max="528" width="0" style="2" hidden="1" customWidth="1"/>
    <col min="529" max="530" width="11.7109375" style="2" bestFit="1" customWidth="1"/>
    <col min="531" max="531" width="9.42578125" style="2" customWidth="1"/>
    <col min="532" max="532" width="8.85546875" style="2" customWidth="1"/>
    <col min="533" max="533" width="10.85546875" style="2" customWidth="1"/>
    <col min="534" max="534" width="8.28515625" style="2" customWidth="1"/>
    <col min="535" max="535" width="10.28515625" style="2" customWidth="1"/>
    <col min="536" max="536" width="10.85546875" style="2" customWidth="1"/>
    <col min="537" max="541" width="9" style="2" customWidth="1"/>
    <col min="542" max="769" width="6.7109375" style="2"/>
    <col min="770" max="770" width="3.7109375" style="2" customWidth="1"/>
    <col min="771" max="771" width="5" style="2" customWidth="1"/>
    <col min="772" max="774" width="4.7109375" style="2" customWidth="1"/>
    <col min="775" max="775" width="25.7109375" style="2" customWidth="1"/>
    <col min="776" max="776" width="19.5703125" style="2" customWidth="1"/>
    <col min="777" max="777" width="24.140625" style="2" customWidth="1"/>
    <col min="778" max="784" width="0" style="2" hidden="1" customWidth="1"/>
    <col min="785" max="786" width="11.7109375" style="2" bestFit="1" customWidth="1"/>
    <col min="787" max="787" width="9.42578125" style="2" customWidth="1"/>
    <col min="788" max="788" width="8.85546875" style="2" customWidth="1"/>
    <col min="789" max="789" width="10.85546875" style="2" customWidth="1"/>
    <col min="790" max="790" width="8.28515625" style="2" customWidth="1"/>
    <col min="791" max="791" width="10.28515625" style="2" customWidth="1"/>
    <col min="792" max="792" width="10.85546875" style="2" customWidth="1"/>
    <col min="793" max="797" width="9" style="2" customWidth="1"/>
    <col min="798" max="1025" width="6.7109375" style="2"/>
    <col min="1026" max="1026" width="3.7109375" style="2" customWidth="1"/>
    <col min="1027" max="1027" width="5" style="2" customWidth="1"/>
    <col min="1028" max="1030" width="4.7109375" style="2" customWidth="1"/>
    <col min="1031" max="1031" width="25.7109375" style="2" customWidth="1"/>
    <col min="1032" max="1032" width="19.5703125" style="2" customWidth="1"/>
    <col min="1033" max="1033" width="24.140625" style="2" customWidth="1"/>
    <col min="1034" max="1040" width="0" style="2" hidden="1" customWidth="1"/>
    <col min="1041" max="1042" width="11.7109375" style="2" bestFit="1" customWidth="1"/>
    <col min="1043" max="1043" width="9.42578125" style="2" customWidth="1"/>
    <col min="1044" max="1044" width="8.85546875" style="2" customWidth="1"/>
    <col min="1045" max="1045" width="10.85546875" style="2" customWidth="1"/>
    <col min="1046" max="1046" width="8.28515625" style="2" customWidth="1"/>
    <col min="1047" max="1047" width="10.28515625" style="2" customWidth="1"/>
    <col min="1048" max="1048" width="10.85546875" style="2" customWidth="1"/>
    <col min="1049" max="1053" width="9" style="2" customWidth="1"/>
    <col min="1054" max="1281" width="6.7109375" style="2"/>
    <col min="1282" max="1282" width="3.7109375" style="2" customWidth="1"/>
    <col min="1283" max="1283" width="5" style="2" customWidth="1"/>
    <col min="1284" max="1286" width="4.7109375" style="2" customWidth="1"/>
    <col min="1287" max="1287" width="25.7109375" style="2" customWidth="1"/>
    <col min="1288" max="1288" width="19.5703125" style="2" customWidth="1"/>
    <col min="1289" max="1289" width="24.140625" style="2" customWidth="1"/>
    <col min="1290" max="1296" width="0" style="2" hidden="1" customWidth="1"/>
    <col min="1297" max="1298" width="11.7109375" style="2" bestFit="1" customWidth="1"/>
    <col min="1299" max="1299" width="9.42578125" style="2" customWidth="1"/>
    <col min="1300" max="1300" width="8.85546875" style="2" customWidth="1"/>
    <col min="1301" max="1301" width="10.85546875" style="2" customWidth="1"/>
    <col min="1302" max="1302" width="8.28515625" style="2" customWidth="1"/>
    <col min="1303" max="1303" width="10.28515625" style="2" customWidth="1"/>
    <col min="1304" max="1304" width="10.85546875" style="2" customWidth="1"/>
    <col min="1305" max="1309" width="9" style="2" customWidth="1"/>
    <col min="1310" max="1537" width="6.7109375" style="2"/>
    <col min="1538" max="1538" width="3.7109375" style="2" customWidth="1"/>
    <col min="1539" max="1539" width="5" style="2" customWidth="1"/>
    <col min="1540" max="1542" width="4.7109375" style="2" customWidth="1"/>
    <col min="1543" max="1543" width="25.7109375" style="2" customWidth="1"/>
    <col min="1544" max="1544" width="19.5703125" style="2" customWidth="1"/>
    <col min="1545" max="1545" width="24.140625" style="2" customWidth="1"/>
    <col min="1546" max="1552" width="0" style="2" hidden="1" customWidth="1"/>
    <col min="1553" max="1554" width="11.7109375" style="2" bestFit="1" customWidth="1"/>
    <col min="1555" max="1555" width="9.42578125" style="2" customWidth="1"/>
    <col min="1556" max="1556" width="8.85546875" style="2" customWidth="1"/>
    <col min="1557" max="1557" width="10.85546875" style="2" customWidth="1"/>
    <col min="1558" max="1558" width="8.28515625" style="2" customWidth="1"/>
    <col min="1559" max="1559" width="10.28515625" style="2" customWidth="1"/>
    <col min="1560" max="1560" width="10.85546875" style="2" customWidth="1"/>
    <col min="1561" max="1565" width="9" style="2" customWidth="1"/>
    <col min="1566" max="1793" width="6.7109375" style="2"/>
    <col min="1794" max="1794" width="3.7109375" style="2" customWidth="1"/>
    <col min="1795" max="1795" width="5" style="2" customWidth="1"/>
    <col min="1796" max="1798" width="4.7109375" style="2" customWidth="1"/>
    <col min="1799" max="1799" width="25.7109375" style="2" customWidth="1"/>
    <col min="1800" max="1800" width="19.5703125" style="2" customWidth="1"/>
    <col min="1801" max="1801" width="24.140625" style="2" customWidth="1"/>
    <col min="1802" max="1808" width="0" style="2" hidden="1" customWidth="1"/>
    <col min="1809" max="1810" width="11.7109375" style="2" bestFit="1" customWidth="1"/>
    <col min="1811" max="1811" width="9.42578125" style="2" customWidth="1"/>
    <col min="1812" max="1812" width="8.85546875" style="2" customWidth="1"/>
    <col min="1813" max="1813" width="10.85546875" style="2" customWidth="1"/>
    <col min="1814" max="1814" width="8.28515625" style="2" customWidth="1"/>
    <col min="1815" max="1815" width="10.28515625" style="2" customWidth="1"/>
    <col min="1816" max="1816" width="10.85546875" style="2" customWidth="1"/>
    <col min="1817" max="1821" width="9" style="2" customWidth="1"/>
    <col min="1822" max="2049" width="6.7109375" style="2"/>
    <col min="2050" max="2050" width="3.7109375" style="2" customWidth="1"/>
    <col min="2051" max="2051" width="5" style="2" customWidth="1"/>
    <col min="2052" max="2054" width="4.7109375" style="2" customWidth="1"/>
    <col min="2055" max="2055" width="25.7109375" style="2" customWidth="1"/>
    <col min="2056" max="2056" width="19.5703125" style="2" customWidth="1"/>
    <col min="2057" max="2057" width="24.140625" style="2" customWidth="1"/>
    <col min="2058" max="2064" width="0" style="2" hidden="1" customWidth="1"/>
    <col min="2065" max="2066" width="11.7109375" style="2" bestFit="1" customWidth="1"/>
    <col min="2067" max="2067" width="9.42578125" style="2" customWidth="1"/>
    <col min="2068" max="2068" width="8.85546875" style="2" customWidth="1"/>
    <col min="2069" max="2069" width="10.85546875" style="2" customWidth="1"/>
    <col min="2070" max="2070" width="8.28515625" style="2" customWidth="1"/>
    <col min="2071" max="2071" width="10.28515625" style="2" customWidth="1"/>
    <col min="2072" max="2072" width="10.85546875" style="2" customWidth="1"/>
    <col min="2073" max="2077" width="9" style="2" customWidth="1"/>
    <col min="2078" max="2305" width="6.7109375" style="2"/>
    <col min="2306" max="2306" width="3.7109375" style="2" customWidth="1"/>
    <col min="2307" max="2307" width="5" style="2" customWidth="1"/>
    <col min="2308" max="2310" width="4.7109375" style="2" customWidth="1"/>
    <col min="2311" max="2311" width="25.7109375" style="2" customWidth="1"/>
    <col min="2312" max="2312" width="19.5703125" style="2" customWidth="1"/>
    <col min="2313" max="2313" width="24.140625" style="2" customWidth="1"/>
    <col min="2314" max="2320" width="0" style="2" hidden="1" customWidth="1"/>
    <col min="2321" max="2322" width="11.7109375" style="2" bestFit="1" customWidth="1"/>
    <col min="2323" max="2323" width="9.42578125" style="2" customWidth="1"/>
    <col min="2324" max="2324" width="8.85546875" style="2" customWidth="1"/>
    <col min="2325" max="2325" width="10.85546875" style="2" customWidth="1"/>
    <col min="2326" max="2326" width="8.28515625" style="2" customWidth="1"/>
    <col min="2327" max="2327" width="10.28515625" style="2" customWidth="1"/>
    <col min="2328" max="2328" width="10.85546875" style="2" customWidth="1"/>
    <col min="2329" max="2333" width="9" style="2" customWidth="1"/>
    <col min="2334" max="2561" width="6.7109375" style="2"/>
    <col min="2562" max="2562" width="3.7109375" style="2" customWidth="1"/>
    <col min="2563" max="2563" width="5" style="2" customWidth="1"/>
    <col min="2564" max="2566" width="4.7109375" style="2" customWidth="1"/>
    <col min="2567" max="2567" width="25.7109375" style="2" customWidth="1"/>
    <col min="2568" max="2568" width="19.5703125" style="2" customWidth="1"/>
    <col min="2569" max="2569" width="24.140625" style="2" customWidth="1"/>
    <col min="2570" max="2576" width="0" style="2" hidden="1" customWidth="1"/>
    <col min="2577" max="2578" width="11.7109375" style="2" bestFit="1" customWidth="1"/>
    <col min="2579" max="2579" width="9.42578125" style="2" customWidth="1"/>
    <col min="2580" max="2580" width="8.85546875" style="2" customWidth="1"/>
    <col min="2581" max="2581" width="10.85546875" style="2" customWidth="1"/>
    <col min="2582" max="2582" width="8.28515625" style="2" customWidth="1"/>
    <col min="2583" max="2583" width="10.28515625" style="2" customWidth="1"/>
    <col min="2584" max="2584" width="10.85546875" style="2" customWidth="1"/>
    <col min="2585" max="2589" width="9" style="2" customWidth="1"/>
    <col min="2590" max="2817" width="6.7109375" style="2"/>
    <col min="2818" max="2818" width="3.7109375" style="2" customWidth="1"/>
    <col min="2819" max="2819" width="5" style="2" customWidth="1"/>
    <col min="2820" max="2822" width="4.7109375" style="2" customWidth="1"/>
    <col min="2823" max="2823" width="25.7109375" style="2" customWidth="1"/>
    <col min="2824" max="2824" width="19.5703125" style="2" customWidth="1"/>
    <col min="2825" max="2825" width="24.140625" style="2" customWidth="1"/>
    <col min="2826" max="2832" width="0" style="2" hidden="1" customWidth="1"/>
    <col min="2833" max="2834" width="11.7109375" style="2" bestFit="1" customWidth="1"/>
    <col min="2835" max="2835" width="9.42578125" style="2" customWidth="1"/>
    <col min="2836" max="2836" width="8.85546875" style="2" customWidth="1"/>
    <col min="2837" max="2837" width="10.85546875" style="2" customWidth="1"/>
    <col min="2838" max="2838" width="8.28515625" style="2" customWidth="1"/>
    <col min="2839" max="2839" width="10.28515625" style="2" customWidth="1"/>
    <col min="2840" max="2840" width="10.85546875" style="2" customWidth="1"/>
    <col min="2841" max="2845" width="9" style="2" customWidth="1"/>
    <col min="2846" max="3073" width="6.7109375" style="2"/>
    <col min="3074" max="3074" width="3.7109375" style="2" customWidth="1"/>
    <col min="3075" max="3075" width="5" style="2" customWidth="1"/>
    <col min="3076" max="3078" width="4.7109375" style="2" customWidth="1"/>
    <col min="3079" max="3079" width="25.7109375" style="2" customWidth="1"/>
    <col min="3080" max="3080" width="19.5703125" style="2" customWidth="1"/>
    <col min="3081" max="3081" width="24.140625" style="2" customWidth="1"/>
    <col min="3082" max="3088" width="0" style="2" hidden="1" customWidth="1"/>
    <col min="3089" max="3090" width="11.7109375" style="2" bestFit="1" customWidth="1"/>
    <col min="3091" max="3091" width="9.42578125" style="2" customWidth="1"/>
    <col min="3092" max="3092" width="8.85546875" style="2" customWidth="1"/>
    <col min="3093" max="3093" width="10.85546875" style="2" customWidth="1"/>
    <col min="3094" max="3094" width="8.28515625" style="2" customWidth="1"/>
    <col min="3095" max="3095" width="10.28515625" style="2" customWidth="1"/>
    <col min="3096" max="3096" width="10.85546875" style="2" customWidth="1"/>
    <col min="3097" max="3101" width="9" style="2" customWidth="1"/>
    <col min="3102" max="3329" width="6.7109375" style="2"/>
    <col min="3330" max="3330" width="3.7109375" style="2" customWidth="1"/>
    <col min="3331" max="3331" width="5" style="2" customWidth="1"/>
    <col min="3332" max="3334" width="4.7109375" style="2" customWidth="1"/>
    <col min="3335" max="3335" width="25.7109375" style="2" customWidth="1"/>
    <col min="3336" max="3336" width="19.5703125" style="2" customWidth="1"/>
    <col min="3337" max="3337" width="24.140625" style="2" customWidth="1"/>
    <col min="3338" max="3344" width="0" style="2" hidden="1" customWidth="1"/>
    <col min="3345" max="3346" width="11.7109375" style="2" bestFit="1" customWidth="1"/>
    <col min="3347" max="3347" width="9.42578125" style="2" customWidth="1"/>
    <col min="3348" max="3348" width="8.85546875" style="2" customWidth="1"/>
    <col min="3349" max="3349" width="10.85546875" style="2" customWidth="1"/>
    <col min="3350" max="3350" width="8.28515625" style="2" customWidth="1"/>
    <col min="3351" max="3351" width="10.28515625" style="2" customWidth="1"/>
    <col min="3352" max="3352" width="10.85546875" style="2" customWidth="1"/>
    <col min="3353" max="3357" width="9" style="2" customWidth="1"/>
    <col min="3358" max="3585" width="6.7109375" style="2"/>
    <col min="3586" max="3586" width="3.7109375" style="2" customWidth="1"/>
    <col min="3587" max="3587" width="5" style="2" customWidth="1"/>
    <col min="3588" max="3590" width="4.7109375" style="2" customWidth="1"/>
    <col min="3591" max="3591" width="25.7109375" style="2" customWidth="1"/>
    <col min="3592" max="3592" width="19.5703125" style="2" customWidth="1"/>
    <col min="3593" max="3593" width="24.140625" style="2" customWidth="1"/>
    <col min="3594" max="3600" width="0" style="2" hidden="1" customWidth="1"/>
    <col min="3601" max="3602" width="11.7109375" style="2" bestFit="1" customWidth="1"/>
    <col min="3603" max="3603" width="9.42578125" style="2" customWidth="1"/>
    <col min="3604" max="3604" width="8.85546875" style="2" customWidth="1"/>
    <col min="3605" max="3605" width="10.85546875" style="2" customWidth="1"/>
    <col min="3606" max="3606" width="8.28515625" style="2" customWidth="1"/>
    <col min="3607" max="3607" width="10.28515625" style="2" customWidth="1"/>
    <col min="3608" max="3608" width="10.85546875" style="2" customWidth="1"/>
    <col min="3609" max="3613" width="9" style="2" customWidth="1"/>
    <col min="3614" max="3841" width="6.7109375" style="2"/>
    <col min="3842" max="3842" width="3.7109375" style="2" customWidth="1"/>
    <col min="3843" max="3843" width="5" style="2" customWidth="1"/>
    <col min="3844" max="3846" width="4.7109375" style="2" customWidth="1"/>
    <col min="3847" max="3847" width="25.7109375" style="2" customWidth="1"/>
    <col min="3848" max="3848" width="19.5703125" style="2" customWidth="1"/>
    <col min="3849" max="3849" width="24.140625" style="2" customWidth="1"/>
    <col min="3850" max="3856" width="0" style="2" hidden="1" customWidth="1"/>
    <col min="3857" max="3858" width="11.7109375" style="2" bestFit="1" customWidth="1"/>
    <col min="3859" max="3859" width="9.42578125" style="2" customWidth="1"/>
    <col min="3860" max="3860" width="8.85546875" style="2" customWidth="1"/>
    <col min="3861" max="3861" width="10.85546875" style="2" customWidth="1"/>
    <col min="3862" max="3862" width="8.28515625" style="2" customWidth="1"/>
    <col min="3863" max="3863" width="10.28515625" style="2" customWidth="1"/>
    <col min="3864" max="3864" width="10.85546875" style="2" customWidth="1"/>
    <col min="3865" max="3869" width="9" style="2" customWidth="1"/>
    <col min="3870" max="4097" width="6.7109375" style="2"/>
    <col min="4098" max="4098" width="3.7109375" style="2" customWidth="1"/>
    <col min="4099" max="4099" width="5" style="2" customWidth="1"/>
    <col min="4100" max="4102" width="4.7109375" style="2" customWidth="1"/>
    <col min="4103" max="4103" width="25.7109375" style="2" customWidth="1"/>
    <col min="4104" max="4104" width="19.5703125" style="2" customWidth="1"/>
    <col min="4105" max="4105" width="24.140625" style="2" customWidth="1"/>
    <col min="4106" max="4112" width="0" style="2" hidden="1" customWidth="1"/>
    <col min="4113" max="4114" width="11.7109375" style="2" bestFit="1" customWidth="1"/>
    <col min="4115" max="4115" width="9.42578125" style="2" customWidth="1"/>
    <col min="4116" max="4116" width="8.85546875" style="2" customWidth="1"/>
    <col min="4117" max="4117" width="10.85546875" style="2" customWidth="1"/>
    <col min="4118" max="4118" width="8.28515625" style="2" customWidth="1"/>
    <col min="4119" max="4119" width="10.28515625" style="2" customWidth="1"/>
    <col min="4120" max="4120" width="10.85546875" style="2" customWidth="1"/>
    <col min="4121" max="4125" width="9" style="2" customWidth="1"/>
    <col min="4126" max="4353" width="6.7109375" style="2"/>
    <col min="4354" max="4354" width="3.7109375" style="2" customWidth="1"/>
    <col min="4355" max="4355" width="5" style="2" customWidth="1"/>
    <col min="4356" max="4358" width="4.7109375" style="2" customWidth="1"/>
    <col min="4359" max="4359" width="25.7109375" style="2" customWidth="1"/>
    <col min="4360" max="4360" width="19.5703125" style="2" customWidth="1"/>
    <col min="4361" max="4361" width="24.140625" style="2" customWidth="1"/>
    <col min="4362" max="4368" width="0" style="2" hidden="1" customWidth="1"/>
    <col min="4369" max="4370" width="11.7109375" style="2" bestFit="1" customWidth="1"/>
    <col min="4371" max="4371" width="9.42578125" style="2" customWidth="1"/>
    <col min="4372" max="4372" width="8.85546875" style="2" customWidth="1"/>
    <col min="4373" max="4373" width="10.85546875" style="2" customWidth="1"/>
    <col min="4374" max="4374" width="8.28515625" style="2" customWidth="1"/>
    <col min="4375" max="4375" width="10.28515625" style="2" customWidth="1"/>
    <col min="4376" max="4376" width="10.85546875" style="2" customWidth="1"/>
    <col min="4377" max="4381" width="9" style="2" customWidth="1"/>
    <col min="4382" max="4609" width="6.7109375" style="2"/>
    <col min="4610" max="4610" width="3.7109375" style="2" customWidth="1"/>
    <col min="4611" max="4611" width="5" style="2" customWidth="1"/>
    <col min="4612" max="4614" width="4.7109375" style="2" customWidth="1"/>
    <col min="4615" max="4615" width="25.7109375" style="2" customWidth="1"/>
    <col min="4616" max="4616" width="19.5703125" style="2" customWidth="1"/>
    <col min="4617" max="4617" width="24.140625" style="2" customWidth="1"/>
    <col min="4618" max="4624" width="0" style="2" hidden="1" customWidth="1"/>
    <col min="4625" max="4626" width="11.7109375" style="2" bestFit="1" customWidth="1"/>
    <col min="4627" max="4627" width="9.42578125" style="2" customWidth="1"/>
    <col min="4628" max="4628" width="8.85546875" style="2" customWidth="1"/>
    <col min="4629" max="4629" width="10.85546875" style="2" customWidth="1"/>
    <col min="4630" max="4630" width="8.28515625" style="2" customWidth="1"/>
    <col min="4631" max="4631" width="10.28515625" style="2" customWidth="1"/>
    <col min="4632" max="4632" width="10.85546875" style="2" customWidth="1"/>
    <col min="4633" max="4637" width="9" style="2" customWidth="1"/>
    <col min="4638" max="4865" width="6.7109375" style="2"/>
    <col min="4866" max="4866" width="3.7109375" style="2" customWidth="1"/>
    <col min="4867" max="4867" width="5" style="2" customWidth="1"/>
    <col min="4868" max="4870" width="4.7109375" style="2" customWidth="1"/>
    <col min="4871" max="4871" width="25.7109375" style="2" customWidth="1"/>
    <col min="4872" max="4872" width="19.5703125" style="2" customWidth="1"/>
    <col min="4873" max="4873" width="24.140625" style="2" customWidth="1"/>
    <col min="4874" max="4880" width="0" style="2" hidden="1" customWidth="1"/>
    <col min="4881" max="4882" width="11.7109375" style="2" bestFit="1" customWidth="1"/>
    <col min="4883" max="4883" width="9.42578125" style="2" customWidth="1"/>
    <col min="4884" max="4884" width="8.85546875" style="2" customWidth="1"/>
    <col min="4885" max="4885" width="10.85546875" style="2" customWidth="1"/>
    <col min="4886" max="4886" width="8.28515625" style="2" customWidth="1"/>
    <col min="4887" max="4887" width="10.28515625" style="2" customWidth="1"/>
    <col min="4888" max="4888" width="10.85546875" style="2" customWidth="1"/>
    <col min="4889" max="4893" width="9" style="2" customWidth="1"/>
    <col min="4894" max="5121" width="6.7109375" style="2"/>
    <col min="5122" max="5122" width="3.7109375" style="2" customWidth="1"/>
    <col min="5123" max="5123" width="5" style="2" customWidth="1"/>
    <col min="5124" max="5126" width="4.7109375" style="2" customWidth="1"/>
    <col min="5127" max="5127" width="25.7109375" style="2" customWidth="1"/>
    <col min="5128" max="5128" width="19.5703125" style="2" customWidth="1"/>
    <col min="5129" max="5129" width="24.140625" style="2" customWidth="1"/>
    <col min="5130" max="5136" width="0" style="2" hidden="1" customWidth="1"/>
    <col min="5137" max="5138" width="11.7109375" style="2" bestFit="1" customWidth="1"/>
    <col min="5139" max="5139" width="9.42578125" style="2" customWidth="1"/>
    <col min="5140" max="5140" width="8.85546875" style="2" customWidth="1"/>
    <col min="5141" max="5141" width="10.85546875" style="2" customWidth="1"/>
    <col min="5142" max="5142" width="8.28515625" style="2" customWidth="1"/>
    <col min="5143" max="5143" width="10.28515625" style="2" customWidth="1"/>
    <col min="5144" max="5144" width="10.85546875" style="2" customWidth="1"/>
    <col min="5145" max="5149" width="9" style="2" customWidth="1"/>
    <col min="5150" max="5377" width="6.7109375" style="2"/>
    <col min="5378" max="5378" width="3.7109375" style="2" customWidth="1"/>
    <col min="5379" max="5379" width="5" style="2" customWidth="1"/>
    <col min="5380" max="5382" width="4.7109375" style="2" customWidth="1"/>
    <col min="5383" max="5383" width="25.7109375" style="2" customWidth="1"/>
    <col min="5384" max="5384" width="19.5703125" style="2" customWidth="1"/>
    <col min="5385" max="5385" width="24.140625" style="2" customWidth="1"/>
    <col min="5386" max="5392" width="0" style="2" hidden="1" customWidth="1"/>
    <col min="5393" max="5394" width="11.7109375" style="2" bestFit="1" customWidth="1"/>
    <col min="5395" max="5395" width="9.42578125" style="2" customWidth="1"/>
    <col min="5396" max="5396" width="8.85546875" style="2" customWidth="1"/>
    <col min="5397" max="5397" width="10.85546875" style="2" customWidth="1"/>
    <col min="5398" max="5398" width="8.28515625" style="2" customWidth="1"/>
    <col min="5399" max="5399" width="10.28515625" style="2" customWidth="1"/>
    <col min="5400" max="5400" width="10.85546875" style="2" customWidth="1"/>
    <col min="5401" max="5405" width="9" style="2" customWidth="1"/>
    <col min="5406" max="5633" width="6.7109375" style="2"/>
    <col min="5634" max="5634" width="3.7109375" style="2" customWidth="1"/>
    <col min="5635" max="5635" width="5" style="2" customWidth="1"/>
    <col min="5636" max="5638" width="4.7109375" style="2" customWidth="1"/>
    <col min="5639" max="5639" width="25.7109375" style="2" customWidth="1"/>
    <col min="5640" max="5640" width="19.5703125" style="2" customWidth="1"/>
    <col min="5641" max="5641" width="24.140625" style="2" customWidth="1"/>
    <col min="5642" max="5648" width="0" style="2" hidden="1" customWidth="1"/>
    <col min="5649" max="5650" width="11.7109375" style="2" bestFit="1" customWidth="1"/>
    <col min="5651" max="5651" width="9.42578125" style="2" customWidth="1"/>
    <col min="5652" max="5652" width="8.85546875" style="2" customWidth="1"/>
    <col min="5653" max="5653" width="10.85546875" style="2" customWidth="1"/>
    <col min="5654" max="5654" width="8.28515625" style="2" customWidth="1"/>
    <col min="5655" max="5655" width="10.28515625" style="2" customWidth="1"/>
    <col min="5656" max="5656" width="10.85546875" style="2" customWidth="1"/>
    <col min="5657" max="5661" width="9" style="2" customWidth="1"/>
    <col min="5662" max="5889" width="6.7109375" style="2"/>
    <col min="5890" max="5890" width="3.7109375" style="2" customWidth="1"/>
    <col min="5891" max="5891" width="5" style="2" customWidth="1"/>
    <col min="5892" max="5894" width="4.7109375" style="2" customWidth="1"/>
    <col min="5895" max="5895" width="25.7109375" style="2" customWidth="1"/>
    <col min="5896" max="5896" width="19.5703125" style="2" customWidth="1"/>
    <col min="5897" max="5897" width="24.140625" style="2" customWidth="1"/>
    <col min="5898" max="5904" width="0" style="2" hidden="1" customWidth="1"/>
    <col min="5905" max="5906" width="11.7109375" style="2" bestFit="1" customWidth="1"/>
    <col min="5907" max="5907" width="9.42578125" style="2" customWidth="1"/>
    <col min="5908" max="5908" width="8.85546875" style="2" customWidth="1"/>
    <col min="5909" max="5909" width="10.85546875" style="2" customWidth="1"/>
    <col min="5910" max="5910" width="8.28515625" style="2" customWidth="1"/>
    <col min="5911" max="5911" width="10.28515625" style="2" customWidth="1"/>
    <col min="5912" max="5912" width="10.85546875" style="2" customWidth="1"/>
    <col min="5913" max="5917" width="9" style="2" customWidth="1"/>
    <col min="5918" max="6145" width="6.7109375" style="2"/>
    <col min="6146" max="6146" width="3.7109375" style="2" customWidth="1"/>
    <col min="6147" max="6147" width="5" style="2" customWidth="1"/>
    <col min="6148" max="6150" width="4.7109375" style="2" customWidth="1"/>
    <col min="6151" max="6151" width="25.7109375" style="2" customWidth="1"/>
    <col min="6152" max="6152" width="19.5703125" style="2" customWidth="1"/>
    <col min="6153" max="6153" width="24.140625" style="2" customWidth="1"/>
    <col min="6154" max="6160" width="0" style="2" hidden="1" customWidth="1"/>
    <col min="6161" max="6162" width="11.7109375" style="2" bestFit="1" customWidth="1"/>
    <col min="6163" max="6163" width="9.42578125" style="2" customWidth="1"/>
    <col min="6164" max="6164" width="8.85546875" style="2" customWidth="1"/>
    <col min="6165" max="6165" width="10.85546875" style="2" customWidth="1"/>
    <col min="6166" max="6166" width="8.28515625" style="2" customWidth="1"/>
    <col min="6167" max="6167" width="10.28515625" style="2" customWidth="1"/>
    <col min="6168" max="6168" width="10.85546875" style="2" customWidth="1"/>
    <col min="6169" max="6173" width="9" style="2" customWidth="1"/>
    <col min="6174" max="6401" width="6.7109375" style="2"/>
    <col min="6402" max="6402" width="3.7109375" style="2" customWidth="1"/>
    <col min="6403" max="6403" width="5" style="2" customWidth="1"/>
    <col min="6404" max="6406" width="4.7109375" style="2" customWidth="1"/>
    <col min="6407" max="6407" width="25.7109375" style="2" customWidth="1"/>
    <col min="6408" max="6408" width="19.5703125" style="2" customWidth="1"/>
    <col min="6409" max="6409" width="24.140625" style="2" customWidth="1"/>
    <col min="6410" max="6416" width="0" style="2" hidden="1" customWidth="1"/>
    <col min="6417" max="6418" width="11.7109375" style="2" bestFit="1" customWidth="1"/>
    <col min="6419" max="6419" width="9.42578125" style="2" customWidth="1"/>
    <col min="6420" max="6420" width="8.85546875" style="2" customWidth="1"/>
    <col min="6421" max="6421" width="10.85546875" style="2" customWidth="1"/>
    <col min="6422" max="6422" width="8.28515625" style="2" customWidth="1"/>
    <col min="6423" max="6423" width="10.28515625" style="2" customWidth="1"/>
    <col min="6424" max="6424" width="10.85546875" style="2" customWidth="1"/>
    <col min="6425" max="6429" width="9" style="2" customWidth="1"/>
    <col min="6430" max="6657" width="6.7109375" style="2"/>
    <col min="6658" max="6658" width="3.7109375" style="2" customWidth="1"/>
    <col min="6659" max="6659" width="5" style="2" customWidth="1"/>
    <col min="6660" max="6662" width="4.7109375" style="2" customWidth="1"/>
    <col min="6663" max="6663" width="25.7109375" style="2" customWidth="1"/>
    <col min="6664" max="6664" width="19.5703125" style="2" customWidth="1"/>
    <col min="6665" max="6665" width="24.140625" style="2" customWidth="1"/>
    <col min="6666" max="6672" width="0" style="2" hidden="1" customWidth="1"/>
    <col min="6673" max="6674" width="11.7109375" style="2" bestFit="1" customWidth="1"/>
    <col min="6675" max="6675" width="9.42578125" style="2" customWidth="1"/>
    <col min="6676" max="6676" width="8.85546875" style="2" customWidth="1"/>
    <col min="6677" max="6677" width="10.85546875" style="2" customWidth="1"/>
    <col min="6678" max="6678" width="8.28515625" style="2" customWidth="1"/>
    <col min="6679" max="6679" width="10.28515625" style="2" customWidth="1"/>
    <col min="6680" max="6680" width="10.85546875" style="2" customWidth="1"/>
    <col min="6681" max="6685" width="9" style="2" customWidth="1"/>
    <col min="6686" max="6913" width="6.7109375" style="2"/>
    <col min="6914" max="6914" width="3.7109375" style="2" customWidth="1"/>
    <col min="6915" max="6915" width="5" style="2" customWidth="1"/>
    <col min="6916" max="6918" width="4.7109375" style="2" customWidth="1"/>
    <col min="6919" max="6919" width="25.7109375" style="2" customWidth="1"/>
    <col min="6920" max="6920" width="19.5703125" style="2" customWidth="1"/>
    <col min="6921" max="6921" width="24.140625" style="2" customWidth="1"/>
    <col min="6922" max="6928" width="0" style="2" hidden="1" customWidth="1"/>
    <col min="6929" max="6930" width="11.7109375" style="2" bestFit="1" customWidth="1"/>
    <col min="6931" max="6931" width="9.42578125" style="2" customWidth="1"/>
    <col min="6932" max="6932" width="8.85546875" style="2" customWidth="1"/>
    <col min="6933" max="6933" width="10.85546875" style="2" customWidth="1"/>
    <col min="6934" max="6934" width="8.28515625" style="2" customWidth="1"/>
    <col min="6935" max="6935" width="10.28515625" style="2" customWidth="1"/>
    <col min="6936" max="6936" width="10.85546875" style="2" customWidth="1"/>
    <col min="6937" max="6941" width="9" style="2" customWidth="1"/>
    <col min="6942" max="7169" width="6.7109375" style="2"/>
    <col min="7170" max="7170" width="3.7109375" style="2" customWidth="1"/>
    <col min="7171" max="7171" width="5" style="2" customWidth="1"/>
    <col min="7172" max="7174" width="4.7109375" style="2" customWidth="1"/>
    <col min="7175" max="7175" width="25.7109375" style="2" customWidth="1"/>
    <col min="7176" max="7176" width="19.5703125" style="2" customWidth="1"/>
    <col min="7177" max="7177" width="24.140625" style="2" customWidth="1"/>
    <col min="7178" max="7184" width="0" style="2" hidden="1" customWidth="1"/>
    <col min="7185" max="7186" width="11.7109375" style="2" bestFit="1" customWidth="1"/>
    <col min="7187" max="7187" width="9.42578125" style="2" customWidth="1"/>
    <col min="7188" max="7188" width="8.85546875" style="2" customWidth="1"/>
    <col min="7189" max="7189" width="10.85546875" style="2" customWidth="1"/>
    <col min="7190" max="7190" width="8.28515625" style="2" customWidth="1"/>
    <col min="7191" max="7191" width="10.28515625" style="2" customWidth="1"/>
    <col min="7192" max="7192" width="10.85546875" style="2" customWidth="1"/>
    <col min="7193" max="7197" width="9" style="2" customWidth="1"/>
    <col min="7198" max="7425" width="6.7109375" style="2"/>
    <col min="7426" max="7426" width="3.7109375" style="2" customWidth="1"/>
    <col min="7427" max="7427" width="5" style="2" customWidth="1"/>
    <col min="7428" max="7430" width="4.7109375" style="2" customWidth="1"/>
    <col min="7431" max="7431" width="25.7109375" style="2" customWidth="1"/>
    <col min="7432" max="7432" width="19.5703125" style="2" customWidth="1"/>
    <col min="7433" max="7433" width="24.140625" style="2" customWidth="1"/>
    <col min="7434" max="7440" width="0" style="2" hidden="1" customWidth="1"/>
    <col min="7441" max="7442" width="11.7109375" style="2" bestFit="1" customWidth="1"/>
    <col min="7443" max="7443" width="9.42578125" style="2" customWidth="1"/>
    <col min="7444" max="7444" width="8.85546875" style="2" customWidth="1"/>
    <col min="7445" max="7445" width="10.85546875" style="2" customWidth="1"/>
    <col min="7446" max="7446" width="8.28515625" style="2" customWidth="1"/>
    <col min="7447" max="7447" width="10.28515625" style="2" customWidth="1"/>
    <col min="7448" max="7448" width="10.85546875" style="2" customWidth="1"/>
    <col min="7449" max="7453" width="9" style="2" customWidth="1"/>
    <col min="7454" max="7681" width="6.7109375" style="2"/>
    <col min="7682" max="7682" width="3.7109375" style="2" customWidth="1"/>
    <col min="7683" max="7683" width="5" style="2" customWidth="1"/>
    <col min="7684" max="7686" width="4.7109375" style="2" customWidth="1"/>
    <col min="7687" max="7687" width="25.7109375" style="2" customWidth="1"/>
    <col min="7688" max="7688" width="19.5703125" style="2" customWidth="1"/>
    <col min="7689" max="7689" width="24.140625" style="2" customWidth="1"/>
    <col min="7690" max="7696" width="0" style="2" hidden="1" customWidth="1"/>
    <col min="7697" max="7698" width="11.7109375" style="2" bestFit="1" customWidth="1"/>
    <col min="7699" max="7699" width="9.42578125" style="2" customWidth="1"/>
    <col min="7700" max="7700" width="8.85546875" style="2" customWidth="1"/>
    <col min="7701" max="7701" width="10.85546875" style="2" customWidth="1"/>
    <col min="7702" max="7702" width="8.28515625" style="2" customWidth="1"/>
    <col min="7703" max="7703" width="10.28515625" style="2" customWidth="1"/>
    <col min="7704" max="7704" width="10.85546875" style="2" customWidth="1"/>
    <col min="7705" max="7709" width="9" style="2" customWidth="1"/>
    <col min="7710" max="7937" width="6.7109375" style="2"/>
    <col min="7938" max="7938" width="3.7109375" style="2" customWidth="1"/>
    <col min="7939" max="7939" width="5" style="2" customWidth="1"/>
    <col min="7940" max="7942" width="4.7109375" style="2" customWidth="1"/>
    <col min="7943" max="7943" width="25.7109375" style="2" customWidth="1"/>
    <col min="7944" max="7944" width="19.5703125" style="2" customWidth="1"/>
    <col min="7945" max="7945" width="24.140625" style="2" customWidth="1"/>
    <col min="7946" max="7952" width="0" style="2" hidden="1" customWidth="1"/>
    <col min="7953" max="7954" width="11.7109375" style="2" bestFit="1" customWidth="1"/>
    <col min="7955" max="7955" width="9.42578125" style="2" customWidth="1"/>
    <col min="7956" max="7956" width="8.85546875" style="2" customWidth="1"/>
    <col min="7957" max="7957" width="10.85546875" style="2" customWidth="1"/>
    <col min="7958" max="7958" width="8.28515625" style="2" customWidth="1"/>
    <col min="7959" max="7959" width="10.28515625" style="2" customWidth="1"/>
    <col min="7960" max="7960" width="10.85546875" style="2" customWidth="1"/>
    <col min="7961" max="7965" width="9" style="2" customWidth="1"/>
    <col min="7966" max="8193" width="6.7109375" style="2"/>
    <col min="8194" max="8194" width="3.7109375" style="2" customWidth="1"/>
    <col min="8195" max="8195" width="5" style="2" customWidth="1"/>
    <col min="8196" max="8198" width="4.7109375" style="2" customWidth="1"/>
    <col min="8199" max="8199" width="25.7109375" style="2" customWidth="1"/>
    <col min="8200" max="8200" width="19.5703125" style="2" customWidth="1"/>
    <col min="8201" max="8201" width="24.140625" style="2" customWidth="1"/>
    <col min="8202" max="8208" width="0" style="2" hidden="1" customWidth="1"/>
    <col min="8209" max="8210" width="11.7109375" style="2" bestFit="1" customWidth="1"/>
    <col min="8211" max="8211" width="9.42578125" style="2" customWidth="1"/>
    <col min="8212" max="8212" width="8.85546875" style="2" customWidth="1"/>
    <col min="8213" max="8213" width="10.85546875" style="2" customWidth="1"/>
    <col min="8214" max="8214" width="8.28515625" style="2" customWidth="1"/>
    <col min="8215" max="8215" width="10.28515625" style="2" customWidth="1"/>
    <col min="8216" max="8216" width="10.85546875" style="2" customWidth="1"/>
    <col min="8217" max="8221" width="9" style="2" customWidth="1"/>
    <col min="8222" max="8449" width="6.7109375" style="2"/>
    <col min="8450" max="8450" width="3.7109375" style="2" customWidth="1"/>
    <col min="8451" max="8451" width="5" style="2" customWidth="1"/>
    <col min="8452" max="8454" width="4.7109375" style="2" customWidth="1"/>
    <col min="8455" max="8455" width="25.7109375" style="2" customWidth="1"/>
    <col min="8456" max="8456" width="19.5703125" style="2" customWidth="1"/>
    <col min="8457" max="8457" width="24.140625" style="2" customWidth="1"/>
    <col min="8458" max="8464" width="0" style="2" hidden="1" customWidth="1"/>
    <col min="8465" max="8466" width="11.7109375" style="2" bestFit="1" customWidth="1"/>
    <col min="8467" max="8467" width="9.42578125" style="2" customWidth="1"/>
    <col min="8468" max="8468" width="8.85546875" style="2" customWidth="1"/>
    <col min="8469" max="8469" width="10.85546875" style="2" customWidth="1"/>
    <col min="8470" max="8470" width="8.28515625" style="2" customWidth="1"/>
    <col min="8471" max="8471" width="10.28515625" style="2" customWidth="1"/>
    <col min="8472" max="8472" width="10.85546875" style="2" customWidth="1"/>
    <col min="8473" max="8477" width="9" style="2" customWidth="1"/>
    <col min="8478" max="8705" width="6.7109375" style="2"/>
    <col min="8706" max="8706" width="3.7109375" style="2" customWidth="1"/>
    <col min="8707" max="8707" width="5" style="2" customWidth="1"/>
    <col min="8708" max="8710" width="4.7109375" style="2" customWidth="1"/>
    <col min="8711" max="8711" width="25.7109375" style="2" customWidth="1"/>
    <col min="8712" max="8712" width="19.5703125" style="2" customWidth="1"/>
    <col min="8713" max="8713" width="24.140625" style="2" customWidth="1"/>
    <col min="8714" max="8720" width="0" style="2" hidden="1" customWidth="1"/>
    <col min="8721" max="8722" width="11.7109375" style="2" bestFit="1" customWidth="1"/>
    <col min="8723" max="8723" width="9.42578125" style="2" customWidth="1"/>
    <col min="8724" max="8724" width="8.85546875" style="2" customWidth="1"/>
    <col min="8725" max="8725" width="10.85546875" style="2" customWidth="1"/>
    <col min="8726" max="8726" width="8.28515625" style="2" customWidth="1"/>
    <col min="8727" max="8727" width="10.28515625" style="2" customWidth="1"/>
    <col min="8728" max="8728" width="10.85546875" style="2" customWidth="1"/>
    <col min="8729" max="8733" width="9" style="2" customWidth="1"/>
    <col min="8734" max="8961" width="6.7109375" style="2"/>
    <col min="8962" max="8962" width="3.7109375" style="2" customWidth="1"/>
    <col min="8963" max="8963" width="5" style="2" customWidth="1"/>
    <col min="8964" max="8966" width="4.7109375" style="2" customWidth="1"/>
    <col min="8967" max="8967" width="25.7109375" style="2" customWidth="1"/>
    <col min="8968" max="8968" width="19.5703125" style="2" customWidth="1"/>
    <col min="8969" max="8969" width="24.140625" style="2" customWidth="1"/>
    <col min="8970" max="8976" width="0" style="2" hidden="1" customWidth="1"/>
    <col min="8977" max="8978" width="11.7109375" style="2" bestFit="1" customWidth="1"/>
    <col min="8979" max="8979" width="9.42578125" style="2" customWidth="1"/>
    <col min="8980" max="8980" width="8.85546875" style="2" customWidth="1"/>
    <col min="8981" max="8981" width="10.85546875" style="2" customWidth="1"/>
    <col min="8982" max="8982" width="8.28515625" style="2" customWidth="1"/>
    <col min="8983" max="8983" width="10.28515625" style="2" customWidth="1"/>
    <col min="8984" max="8984" width="10.85546875" style="2" customWidth="1"/>
    <col min="8985" max="8989" width="9" style="2" customWidth="1"/>
    <col min="8990" max="9217" width="6.7109375" style="2"/>
    <col min="9218" max="9218" width="3.7109375" style="2" customWidth="1"/>
    <col min="9219" max="9219" width="5" style="2" customWidth="1"/>
    <col min="9220" max="9222" width="4.7109375" style="2" customWidth="1"/>
    <col min="9223" max="9223" width="25.7109375" style="2" customWidth="1"/>
    <col min="9224" max="9224" width="19.5703125" style="2" customWidth="1"/>
    <col min="9225" max="9225" width="24.140625" style="2" customWidth="1"/>
    <col min="9226" max="9232" width="0" style="2" hidden="1" customWidth="1"/>
    <col min="9233" max="9234" width="11.7109375" style="2" bestFit="1" customWidth="1"/>
    <col min="9235" max="9235" width="9.42578125" style="2" customWidth="1"/>
    <col min="9236" max="9236" width="8.85546875" style="2" customWidth="1"/>
    <col min="9237" max="9237" width="10.85546875" style="2" customWidth="1"/>
    <col min="9238" max="9238" width="8.28515625" style="2" customWidth="1"/>
    <col min="9239" max="9239" width="10.28515625" style="2" customWidth="1"/>
    <col min="9240" max="9240" width="10.85546875" style="2" customWidth="1"/>
    <col min="9241" max="9245" width="9" style="2" customWidth="1"/>
    <col min="9246" max="9473" width="6.7109375" style="2"/>
    <col min="9474" max="9474" width="3.7109375" style="2" customWidth="1"/>
    <col min="9475" max="9475" width="5" style="2" customWidth="1"/>
    <col min="9476" max="9478" width="4.7109375" style="2" customWidth="1"/>
    <col min="9479" max="9479" width="25.7109375" style="2" customWidth="1"/>
    <col min="9480" max="9480" width="19.5703125" style="2" customWidth="1"/>
    <col min="9481" max="9481" width="24.140625" style="2" customWidth="1"/>
    <col min="9482" max="9488" width="0" style="2" hidden="1" customWidth="1"/>
    <col min="9489" max="9490" width="11.7109375" style="2" bestFit="1" customWidth="1"/>
    <col min="9491" max="9491" width="9.42578125" style="2" customWidth="1"/>
    <col min="9492" max="9492" width="8.85546875" style="2" customWidth="1"/>
    <col min="9493" max="9493" width="10.85546875" style="2" customWidth="1"/>
    <col min="9494" max="9494" width="8.28515625" style="2" customWidth="1"/>
    <col min="9495" max="9495" width="10.28515625" style="2" customWidth="1"/>
    <col min="9496" max="9496" width="10.85546875" style="2" customWidth="1"/>
    <col min="9497" max="9501" width="9" style="2" customWidth="1"/>
    <col min="9502" max="9729" width="6.7109375" style="2"/>
    <col min="9730" max="9730" width="3.7109375" style="2" customWidth="1"/>
    <col min="9731" max="9731" width="5" style="2" customWidth="1"/>
    <col min="9732" max="9734" width="4.7109375" style="2" customWidth="1"/>
    <col min="9735" max="9735" width="25.7109375" style="2" customWidth="1"/>
    <col min="9736" max="9736" width="19.5703125" style="2" customWidth="1"/>
    <col min="9737" max="9737" width="24.140625" style="2" customWidth="1"/>
    <col min="9738" max="9744" width="0" style="2" hidden="1" customWidth="1"/>
    <col min="9745" max="9746" width="11.7109375" style="2" bestFit="1" customWidth="1"/>
    <col min="9747" max="9747" width="9.42578125" style="2" customWidth="1"/>
    <col min="9748" max="9748" width="8.85546875" style="2" customWidth="1"/>
    <col min="9749" max="9749" width="10.85546875" style="2" customWidth="1"/>
    <col min="9750" max="9750" width="8.28515625" style="2" customWidth="1"/>
    <col min="9751" max="9751" width="10.28515625" style="2" customWidth="1"/>
    <col min="9752" max="9752" width="10.85546875" style="2" customWidth="1"/>
    <col min="9753" max="9757" width="9" style="2" customWidth="1"/>
    <col min="9758" max="9985" width="6.7109375" style="2"/>
    <col min="9986" max="9986" width="3.7109375" style="2" customWidth="1"/>
    <col min="9987" max="9987" width="5" style="2" customWidth="1"/>
    <col min="9988" max="9990" width="4.7109375" style="2" customWidth="1"/>
    <col min="9991" max="9991" width="25.7109375" style="2" customWidth="1"/>
    <col min="9992" max="9992" width="19.5703125" style="2" customWidth="1"/>
    <col min="9993" max="9993" width="24.140625" style="2" customWidth="1"/>
    <col min="9994" max="10000" width="0" style="2" hidden="1" customWidth="1"/>
    <col min="10001" max="10002" width="11.7109375" style="2" bestFit="1" customWidth="1"/>
    <col min="10003" max="10003" width="9.42578125" style="2" customWidth="1"/>
    <col min="10004" max="10004" width="8.85546875" style="2" customWidth="1"/>
    <col min="10005" max="10005" width="10.85546875" style="2" customWidth="1"/>
    <col min="10006" max="10006" width="8.28515625" style="2" customWidth="1"/>
    <col min="10007" max="10007" width="10.28515625" style="2" customWidth="1"/>
    <col min="10008" max="10008" width="10.85546875" style="2" customWidth="1"/>
    <col min="10009" max="10013" width="9" style="2" customWidth="1"/>
    <col min="10014" max="10241" width="6.7109375" style="2"/>
    <col min="10242" max="10242" width="3.7109375" style="2" customWidth="1"/>
    <col min="10243" max="10243" width="5" style="2" customWidth="1"/>
    <col min="10244" max="10246" width="4.7109375" style="2" customWidth="1"/>
    <col min="10247" max="10247" width="25.7109375" style="2" customWidth="1"/>
    <col min="10248" max="10248" width="19.5703125" style="2" customWidth="1"/>
    <col min="10249" max="10249" width="24.140625" style="2" customWidth="1"/>
    <col min="10250" max="10256" width="0" style="2" hidden="1" customWidth="1"/>
    <col min="10257" max="10258" width="11.7109375" style="2" bestFit="1" customWidth="1"/>
    <col min="10259" max="10259" width="9.42578125" style="2" customWidth="1"/>
    <col min="10260" max="10260" width="8.85546875" style="2" customWidth="1"/>
    <col min="10261" max="10261" width="10.85546875" style="2" customWidth="1"/>
    <col min="10262" max="10262" width="8.28515625" style="2" customWidth="1"/>
    <col min="10263" max="10263" width="10.28515625" style="2" customWidth="1"/>
    <col min="10264" max="10264" width="10.85546875" style="2" customWidth="1"/>
    <col min="10265" max="10269" width="9" style="2" customWidth="1"/>
    <col min="10270" max="10497" width="6.7109375" style="2"/>
    <col min="10498" max="10498" width="3.7109375" style="2" customWidth="1"/>
    <col min="10499" max="10499" width="5" style="2" customWidth="1"/>
    <col min="10500" max="10502" width="4.7109375" style="2" customWidth="1"/>
    <col min="10503" max="10503" width="25.7109375" style="2" customWidth="1"/>
    <col min="10504" max="10504" width="19.5703125" style="2" customWidth="1"/>
    <col min="10505" max="10505" width="24.140625" style="2" customWidth="1"/>
    <col min="10506" max="10512" width="0" style="2" hidden="1" customWidth="1"/>
    <col min="10513" max="10514" width="11.7109375" style="2" bestFit="1" customWidth="1"/>
    <col min="10515" max="10515" width="9.42578125" style="2" customWidth="1"/>
    <col min="10516" max="10516" width="8.85546875" style="2" customWidth="1"/>
    <col min="10517" max="10517" width="10.85546875" style="2" customWidth="1"/>
    <col min="10518" max="10518" width="8.28515625" style="2" customWidth="1"/>
    <col min="10519" max="10519" width="10.28515625" style="2" customWidth="1"/>
    <col min="10520" max="10520" width="10.85546875" style="2" customWidth="1"/>
    <col min="10521" max="10525" width="9" style="2" customWidth="1"/>
    <col min="10526" max="10753" width="6.7109375" style="2"/>
    <col min="10754" max="10754" width="3.7109375" style="2" customWidth="1"/>
    <col min="10755" max="10755" width="5" style="2" customWidth="1"/>
    <col min="10756" max="10758" width="4.7109375" style="2" customWidth="1"/>
    <col min="10759" max="10759" width="25.7109375" style="2" customWidth="1"/>
    <col min="10760" max="10760" width="19.5703125" style="2" customWidth="1"/>
    <col min="10761" max="10761" width="24.140625" style="2" customWidth="1"/>
    <col min="10762" max="10768" width="0" style="2" hidden="1" customWidth="1"/>
    <col min="10769" max="10770" width="11.7109375" style="2" bestFit="1" customWidth="1"/>
    <col min="10771" max="10771" width="9.42578125" style="2" customWidth="1"/>
    <col min="10772" max="10772" width="8.85546875" style="2" customWidth="1"/>
    <col min="10773" max="10773" width="10.85546875" style="2" customWidth="1"/>
    <col min="10774" max="10774" width="8.28515625" style="2" customWidth="1"/>
    <col min="10775" max="10775" width="10.28515625" style="2" customWidth="1"/>
    <col min="10776" max="10776" width="10.85546875" style="2" customWidth="1"/>
    <col min="10777" max="10781" width="9" style="2" customWidth="1"/>
    <col min="10782" max="11009" width="6.7109375" style="2"/>
    <col min="11010" max="11010" width="3.7109375" style="2" customWidth="1"/>
    <col min="11011" max="11011" width="5" style="2" customWidth="1"/>
    <col min="11012" max="11014" width="4.7109375" style="2" customWidth="1"/>
    <col min="11015" max="11015" width="25.7109375" style="2" customWidth="1"/>
    <col min="11016" max="11016" width="19.5703125" style="2" customWidth="1"/>
    <col min="11017" max="11017" width="24.140625" style="2" customWidth="1"/>
    <col min="11018" max="11024" width="0" style="2" hidden="1" customWidth="1"/>
    <col min="11025" max="11026" width="11.7109375" style="2" bestFit="1" customWidth="1"/>
    <col min="11027" max="11027" width="9.42578125" style="2" customWidth="1"/>
    <col min="11028" max="11028" width="8.85546875" style="2" customWidth="1"/>
    <col min="11029" max="11029" width="10.85546875" style="2" customWidth="1"/>
    <col min="11030" max="11030" width="8.28515625" style="2" customWidth="1"/>
    <col min="11031" max="11031" width="10.28515625" style="2" customWidth="1"/>
    <col min="11032" max="11032" width="10.85546875" style="2" customWidth="1"/>
    <col min="11033" max="11037" width="9" style="2" customWidth="1"/>
    <col min="11038" max="11265" width="6.7109375" style="2"/>
    <col min="11266" max="11266" width="3.7109375" style="2" customWidth="1"/>
    <col min="11267" max="11267" width="5" style="2" customWidth="1"/>
    <col min="11268" max="11270" width="4.7109375" style="2" customWidth="1"/>
    <col min="11271" max="11271" width="25.7109375" style="2" customWidth="1"/>
    <col min="11272" max="11272" width="19.5703125" style="2" customWidth="1"/>
    <col min="11273" max="11273" width="24.140625" style="2" customWidth="1"/>
    <col min="11274" max="11280" width="0" style="2" hidden="1" customWidth="1"/>
    <col min="11281" max="11282" width="11.7109375" style="2" bestFit="1" customWidth="1"/>
    <col min="11283" max="11283" width="9.42578125" style="2" customWidth="1"/>
    <col min="11284" max="11284" width="8.85546875" style="2" customWidth="1"/>
    <col min="11285" max="11285" width="10.85546875" style="2" customWidth="1"/>
    <col min="11286" max="11286" width="8.28515625" style="2" customWidth="1"/>
    <col min="11287" max="11287" width="10.28515625" style="2" customWidth="1"/>
    <col min="11288" max="11288" width="10.85546875" style="2" customWidth="1"/>
    <col min="11289" max="11293" width="9" style="2" customWidth="1"/>
    <col min="11294" max="11521" width="6.7109375" style="2"/>
    <col min="11522" max="11522" width="3.7109375" style="2" customWidth="1"/>
    <col min="11523" max="11523" width="5" style="2" customWidth="1"/>
    <col min="11524" max="11526" width="4.7109375" style="2" customWidth="1"/>
    <col min="11527" max="11527" width="25.7109375" style="2" customWidth="1"/>
    <col min="11528" max="11528" width="19.5703125" style="2" customWidth="1"/>
    <col min="11529" max="11529" width="24.140625" style="2" customWidth="1"/>
    <col min="11530" max="11536" width="0" style="2" hidden="1" customWidth="1"/>
    <col min="11537" max="11538" width="11.7109375" style="2" bestFit="1" customWidth="1"/>
    <col min="11539" max="11539" width="9.42578125" style="2" customWidth="1"/>
    <col min="11540" max="11540" width="8.85546875" style="2" customWidth="1"/>
    <col min="11541" max="11541" width="10.85546875" style="2" customWidth="1"/>
    <col min="11542" max="11542" width="8.28515625" style="2" customWidth="1"/>
    <col min="11543" max="11543" width="10.28515625" style="2" customWidth="1"/>
    <col min="11544" max="11544" width="10.85546875" style="2" customWidth="1"/>
    <col min="11545" max="11549" width="9" style="2" customWidth="1"/>
    <col min="11550" max="11777" width="6.7109375" style="2"/>
    <col min="11778" max="11778" width="3.7109375" style="2" customWidth="1"/>
    <col min="11779" max="11779" width="5" style="2" customWidth="1"/>
    <col min="11780" max="11782" width="4.7109375" style="2" customWidth="1"/>
    <col min="11783" max="11783" width="25.7109375" style="2" customWidth="1"/>
    <col min="11784" max="11784" width="19.5703125" style="2" customWidth="1"/>
    <col min="11785" max="11785" width="24.140625" style="2" customWidth="1"/>
    <col min="11786" max="11792" width="0" style="2" hidden="1" customWidth="1"/>
    <col min="11793" max="11794" width="11.7109375" style="2" bestFit="1" customWidth="1"/>
    <col min="11795" max="11795" width="9.42578125" style="2" customWidth="1"/>
    <col min="11796" max="11796" width="8.85546875" style="2" customWidth="1"/>
    <col min="11797" max="11797" width="10.85546875" style="2" customWidth="1"/>
    <col min="11798" max="11798" width="8.28515625" style="2" customWidth="1"/>
    <col min="11799" max="11799" width="10.28515625" style="2" customWidth="1"/>
    <col min="11800" max="11800" width="10.85546875" style="2" customWidth="1"/>
    <col min="11801" max="11805" width="9" style="2" customWidth="1"/>
    <col min="11806" max="12033" width="6.7109375" style="2"/>
    <col min="12034" max="12034" width="3.7109375" style="2" customWidth="1"/>
    <col min="12035" max="12035" width="5" style="2" customWidth="1"/>
    <col min="12036" max="12038" width="4.7109375" style="2" customWidth="1"/>
    <col min="12039" max="12039" width="25.7109375" style="2" customWidth="1"/>
    <col min="12040" max="12040" width="19.5703125" style="2" customWidth="1"/>
    <col min="12041" max="12041" width="24.140625" style="2" customWidth="1"/>
    <col min="12042" max="12048" width="0" style="2" hidden="1" customWidth="1"/>
    <col min="12049" max="12050" width="11.7109375" style="2" bestFit="1" customWidth="1"/>
    <col min="12051" max="12051" width="9.42578125" style="2" customWidth="1"/>
    <col min="12052" max="12052" width="8.85546875" style="2" customWidth="1"/>
    <col min="12053" max="12053" width="10.85546875" style="2" customWidth="1"/>
    <col min="12054" max="12054" width="8.28515625" style="2" customWidth="1"/>
    <col min="12055" max="12055" width="10.28515625" style="2" customWidth="1"/>
    <col min="12056" max="12056" width="10.85546875" style="2" customWidth="1"/>
    <col min="12057" max="12061" width="9" style="2" customWidth="1"/>
    <col min="12062" max="12289" width="6.7109375" style="2"/>
    <col min="12290" max="12290" width="3.7109375" style="2" customWidth="1"/>
    <col min="12291" max="12291" width="5" style="2" customWidth="1"/>
    <col min="12292" max="12294" width="4.7109375" style="2" customWidth="1"/>
    <col min="12295" max="12295" width="25.7109375" style="2" customWidth="1"/>
    <col min="12296" max="12296" width="19.5703125" style="2" customWidth="1"/>
    <col min="12297" max="12297" width="24.140625" style="2" customWidth="1"/>
    <col min="12298" max="12304" width="0" style="2" hidden="1" customWidth="1"/>
    <col min="12305" max="12306" width="11.7109375" style="2" bestFit="1" customWidth="1"/>
    <col min="12307" max="12307" width="9.42578125" style="2" customWidth="1"/>
    <col min="12308" max="12308" width="8.85546875" style="2" customWidth="1"/>
    <col min="12309" max="12309" width="10.85546875" style="2" customWidth="1"/>
    <col min="12310" max="12310" width="8.28515625" style="2" customWidth="1"/>
    <col min="12311" max="12311" width="10.28515625" style="2" customWidth="1"/>
    <col min="12312" max="12312" width="10.85546875" style="2" customWidth="1"/>
    <col min="12313" max="12317" width="9" style="2" customWidth="1"/>
    <col min="12318" max="12545" width="6.7109375" style="2"/>
    <col min="12546" max="12546" width="3.7109375" style="2" customWidth="1"/>
    <col min="12547" max="12547" width="5" style="2" customWidth="1"/>
    <col min="12548" max="12550" width="4.7109375" style="2" customWidth="1"/>
    <col min="12551" max="12551" width="25.7109375" style="2" customWidth="1"/>
    <col min="12552" max="12552" width="19.5703125" style="2" customWidth="1"/>
    <col min="12553" max="12553" width="24.140625" style="2" customWidth="1"/>
    <col min="12554" max="12560" width="0" style="2" hidden="1" customWidth="1"/>
    <col min="12561" max="12562" width="11.7109375" style="2" bestFit="1" customWidth="1"/>
    <col min="12563" max="12563" width="9.42578125" style="2" customWidth="1"/>
    <col min="12564" max="12564" width="8.85546875" style="2" customWidth="1"/>
    <col min="12565" max="12565" width="10.85546875" style="2" customWidth="1"/>
    <col min="12566" max="12566" width="8.28515625" style="2" customWidth="1"/>
    <col min="12567" max="12567" width="10.28515625" style="2" customWidth="1"/>
    <col min="12568" max="12568" width="10.85546875" style="2" customWidth="1"/>
    <col min="12569" max="12573" width="9" style="2" customWidth="1"/>
    <col min="12574" max="12801" width="6.7109375" style="2"/>
    <col min="12802" max="12802" width="3.7109375" style="2" customWidth="1"/>
    <col min="12803" max="12803" width="5" style="2" customWidth="1"/>
    <col min="12804" max="12806" width="4.7109375" style="2" customWidth="1"/>
    <col min="12807" max="12807" width="25.7109375" style="2" customWidth="1"/>
    <col min="12808" max="12808" width="19.5703125" style="2" customWidth="1"/>
    <col min="12809" max="12809" width="24.140625" style="2" customWidth="1"/>
    <col min="12810" max="12816" width="0" style="2" hidden="1" customWidth="1"/>
    <col min="12817" max="12818" width="11.7109375" style="2" bestFit="1" customWidth="1"/>
    <col min="12819" max="12819" width="9.42578125" style="2" customWidth="1"/>
    <col min="12820" max="12820" width="8.85546875" style="2" customWidth="1"/>
    <col min="12821" max="12821" width="10.85546875" style="2" customWidth="1"/>
    <col min="12822" max="12822" width="8.28515625" style="2" customWidth="1"/>
    <col min="12823" max="12823" width="10.28515625" style="2" customWidth="1"/>
    <col min="12824" max="12824" width="10.85546875" style="2" customWidth="1"/>
    <col min="12825" max="12829" width="9" style="2" customWidth="1"/>
    <col min="12830" max="13057" width="6.7109375" style="2"/>
    <col min="13058" max="13058" width="3.7109375" style="2" customWidth="1"/>
    <col min="13059" max="13059" width="5" style="2" customWidth="1"/>
    <col min="13060" max="13062" width="4.7109375" style="2" customWidth="1"/>
    <col min="13063" max="13063" width="25.7109375" style="2" customWidth="1"/>
    <col min="13064" max="13064" width="19.5703125" style="2" customWidth="1"/>
    <col min="13065" max="13065" width="24.140625" style="2" customWidth="1"/>
    <col min="13066" max="13072" width="0" style="2" hidden="1" customWidth="1"/>
    <col min="13073" max="13074" width="11.7109375" style="2" bestFit="1" customWidth="1"/>
    <col min="13075" max="13075" width="9.42578125" style="2" customWidth="1"/>
    <col min="13076" max="13076" width="8.85546875" style="2" customWidth="1"/>
    <col min="13077" max="13077" width="10.85546875" style="2" customWidth="1"/>
    <col min="13078" max="13078" width="8.28515625" style="2" customWidth="1"/>
    <col min="13079" max="13079" width="10.28515625" style="2" customWidth="1"/>
    <col min="13080" max="13080" width="10.85546875" style="2" customWidth="1"/>
    <col min="13081" max="13085" width="9" style="2" customWidth="1"/>
    <col min="13086" max="13313" width="6.7109375" style="2"/>
    <col min="13314" max="13314" width="3.7109375" style="2" customWidth="1"/>
    <col min="13315" max="13315" width="5" style="2" customWidth="1"/>
    <col min="13316" max="13318" width="4.7109375" style="2" customWidth="1"/>
    <col min="13319" max="13319" width="25.7109375" style="2" customWidth="1"/>
    <col min="13320" max="13320" width="19.5703125" style="2" customWidth="1"/>
    <col min="13321" max="13321" width="24.140625" style="2" customWidth="1"/>
    <col min="13322" max="13328" width="0" style="2" hidden="1" customWidth="1"/>
    <col min="13329" max="13330" width="11.7109375" style="2" bestFit="1" customWidth="1"/>
    <col min="13331" max="13331" width="9.42578125" style="2" customWidth="1"/>
    <col min="13332" max="13332" width="8.85546875" style="2" customWidth="1"/>
    <col min="13333" max="13333" width="10.85546875" style="2" customWidth="1"/>
    <col min="13334" max="13334" width="8.28515625" style="2" customWidth="1"/>
    <col min="13335" max="13335" width="10.28515625" style="2" customWidth="1"/>
    <col min="13336" max="13336" width="10.85546875" style="2" customWidth="1"/>
    <col min="13337" max="13341" width="9" style="2" customWidth="1"/>
    <col min="13342" max="13569" width="6.7109375" style="2"/>
    <col min="13570" max="13570" width="3.7109375" style="2" customWidth="1"/>
    <col min="13571" max="13571" width="5" style="2" customWidth="1"/>
    <col min="13572" max="13574" width="4.7109375" style="2" customWidth="1"/>
    <col min="13575" max="13575" width="25.7109375" style="2" customWidth="1"/>
    <col min="13576" max="13576" width="19.5703125" style="2" customWidth="1"/>
    <col min="13577" max="13577" width="24.140625" style="2" customWidth="1"/>
    <col min="13578" max="13584" width="0" style="2" hidden="1" customWidth="1"/>
    <col min="13585" max="13586" width="11.7109375" style="2" bestFit="1" customWidth="1"/>
    <col min="13587" max="13587" width="9.42578125" style="2" customWidth="1"/>
    <col min="13588" max="13588" width="8.85546875" style="2" customWidth="1"/>
    <col min="13589" max="13589" width="10.85546875" style="2" customWidth="1"/>
    <col min="13590" max="13590" width="8.28515625" style="2" customWidth="1"/>
    <col min="13591" max="13591" width="10.28515625" style="2" customWidth="1"/>
    <col min="13592" max="13592" width="10.85546875" style="2" customWidth="1"/>
    <col min="13593" max="13597" width="9" style="2" customWidth="1"/>
    <col min="13598" max="13825" width="6.7109375" style="2"/>
    <col min="13826" max="13826" width="3.7109375" style="2" customWidth="1"/>
    <col min="13827" max="13827" width="5" style="2" customWidth="1"/>
    <col min="13828" max="13830" width="4.7109375" style="2" customWidth="1"/>
    <col min="13831" max="13831" width="25.7109375" style="2" customWidth="1"/>
    <col min="13832" max="13832" width="19.5703125" style="2" customWidth="1"/>
    <col min="13833" max="13833" width="24.140625" style="2" customWidth="1"/>
    <col min="13834" max="13840" width="0" style="2" hidden="1" customWidth="1"/>
    <col min="13841" max="13842" width="11.7109375" style="2" bestFit="1" customWidth="1"/>
    <col min="13843" max="13843" width="9.42578125" style="2" customWidth="1"/>
    <col min="13844" max="13844" width="8.85546875" style="2" customWidth="1"/>
    <col min="13845" max="13845" width="10.85546875" style="2" customWidth="1"/>
    <col min="13846" max="13846" width="8.28515625" style="2" customWidth="1"/>
    <col min="13847" max="13847" width="10.28515625" style="2" customWidth="1"/>
    <col min="13848" max="13848" width="10.85546875" style="2" customWidth="1"/>
    <col min="13849" max="13853" width="9" style="2" customWidth="1"/>
    <col min="13854" max="14081" width="6.7109375" style="2"/>
    <col min="14082" max="14082" width="3.7109375" style="2" customWidth="1"/>
    <col min="14083" max="14083" width="5" style="2" customWidth="1"/>
    <col min="14084" max="14086" width="4.7109375" style="2" customWidth="1"/>
    <col min="14087" max="14087" width="25.7109375" style="2" customWidth="1"/>
    <col min="14088" max="14088" width="19.5703125" style="2" customWidth="1"/>
    <col min="14089" max="14089" width="24.140625" style="2" customWidth="1"/>
    <col min="14090" max="14096" width="0" style="2" hidden="1" customWidth="1"/>
    <col min="14097" max="14098" width="11.7109375" style="2" bestFit="1" customWidth="1"/>
    <col min="14099" max="14099" width="9.42578125" style="2" customWidth="1"/>
    <col min="14100" max="14100" width="8.85546875" style="2" customWidth="1"/>
    <col min="14101" max="14101" width="10.85546875" style="2" customWidth="1"/>
    <col min="14102" max="14102" width="8.28515625" style="2" customWidth="1"/>
    <col min="14103" max="14103" width="10.28515625" style="2" customWidth="1"/>
    <col min="14104" max="14104" width="10.85546875" style="2" customWidth="1"/>
    <col min="14105" max="14109" width="9" style="2" customWidth="1"/>
    <col min="14110" max="14337" width="6.7109375" style="2"/>
    <col min="14338" max="14338" width="3.7109375" style="2" customWidth="1"/>
    <col min="14339" max="14339" width="5" style="2" customWidth="1"/>
    <col min="14340" max="14342" width="4.7109375" style="2" customWidth="1"/>
    <col min="14343" max="14343" width="25.7109375" style="2" customWidth="1"/>
    <col min="14344" max="14344" width="19.5703125" style="2" customWidth="1"/>
    <col min="14345" max="14345" width="24.140625" style="2" customWidth="1"/>
    <col min="14346" max="14352" width="0" style="2" hidden="1" customWidth="1"/>
    <col min="14353" max="14354" width="11.7109375" style="2" bestFit="1" customWidth="1"/>
    <col min="14355" max="14355" width="9.42578125" style="2" customWidth="1"/>
    <col min="14356" max="14356" width="8.85546875" style="2" customWidth="1"/>
    <col min="14357" max="14357" width="10.85546875" style="2" customWidth="1"/>
    <col min="14358" max="14358" width="8.28515625" style="2" customWidth="1"/>
    <col min="14359" max="14359" width="10.28515625" style="2" customWidth="1"/>
    <col min="14360" max="14360" width="10.85546875" style="2" customWidth="1"/>
    <col min="14361" max="14365" width="9" style="2" customWidth="1"/>
    <col min="14366" max="14593" width="6.7109375" style="2"/>
    <col min="14594" max="14594" width="3.7109375" style="2" customWidth="1"/>
    <col min="14595" max="14595" width="5" style="2" customWidth="1"/>
    <col min="14596" max="14598" width="4.7109375" style="2" customWidth="1"/>
    <col min="14599" max="14599" width="25.7109375" style="2" customWidth="1"/>
    <col min="14600" max="14600" width="19.5703125" style="2" customWidth="1"/>
    <col min="14601" max="14601" width="24.140625" style="2" customWidth="1"/>
    <col min="14602" max="14608" width="0" style="2" hidden="1" customWidth="1"/>
    <col min="14609" max="14610" width="11.7109375" style="2" bestFit="1" customWidth="1"/>
    <col min="14611" max="14611" width="9.42578125" style="2" customWidth="1"/>
    <col min="14612" max="14612" width="8.85546875" style="2" customWidth="1"/>
    <col min="14613" max="14613" width="10.85546875" style="2" customWidth="1"/>
    <col min="14614" max="14614" width="8.28515625" style="2" customWidth="1"/>
    <col min="14615" max="14615" width="10.28515625" style="2" customWidth="1"/>
    <col min="14616" max="14616" width="10.85546875" style="2" customWidth="1"/>
    <col min="14617" max="14621" width="9" style="2" customWidth="1"/>
    <col min="14622" max="14849" width="6.7109375" style="2"/>
    <col min="14850" max="14850" width="3.7109375" style="2" customWidth="1"/>
    <col min="14851" max="14851" width="5" style="2" customWidth="1"/>
    <col min="14852" max="14854" width="4.7109375" style="2" customWidth="1"/>
    <col min="14855" max="14855" width="25.7109375" style="2" customWidth="1"/>
    <col min="14856" max="14856" width="19.5703125" style="2" customWidth="1"/>
    <col min="14857" max="14857" width="24.140625" style="2" customWidth="1"/>
    <col min="14858" max="14864" width="0" style="2" hidden="1" customWidth="1"/>
    <col min="14865" max="14866" width="11.7109375" style="2" bestFit="1" customWidth="1"/>
    <col min="14867" max="14867" width="9.42578125" style="2" customWidth="1"/>
    <col min="14868" max="14868" width="8.85546875" style="2" customWidth="1"/>
    <col min="14869" max="14869" width="10.85546875" style="2" customWidth="1"/>
    <col min="14870" max="14870" width="8.28515625" style="2" customWidth="1"/>
    <col min="14871" max="14871" width="10.28515625" style="2" customWidth="1"/>
    <col min="14872" max="14872" width="10.85546875" style="2" customWidth="1"/>
    <col min="14873" max="14877" width="9" style="2" customWidth="1"/>
    <col min="14878" max="15105" width="6.7109375" style="2"/>
    <col min="15106" max="15106" width="3.7109375" style="2" customWidth="1"/>
    <col min="15107" max="15107" width="5" style="2" customWidth="1"/>
    <col min="15108" max="15110" width="4.7109375" style="2" customWidth="1"/>
    <col min="15111" max="15111" width="25.7109375" style="2" customWidth="1"/>
    <col min="15112" max="15112" width="19.5703125" style="2" customWidth="1"/>
    <col min="15113" max="15113" width="24.140625" style="2" customWidth="1"/>
    <col min="15114" max="15120" width="0" style="2" hidden="1" customWidth="1"/>
    <col min="15121" max="15122" width="11.7109375" style="2" bestFit="1" customWidth="1"/>
    <col min="15123" max="15123" width="9.42578125" style="2" customWidth="1"/>
    <col min="15124" max="15124" width="8.85546875" style="2" customWidth="1"/>
    <col min="15125" max="15125" width="10.85546875" style="2" customWidth="1"/>
    <col min="15126" max="15126" width="8.28515625" style="2" customWidth="1"/>
    <col min="15127" max="15127" width="10.28515625" style="2" customWidth="1"/>
    <col min="15128" max="15128" width="10.85546875" style="2" customWidth="1"/>
    <col min="15129" max="15133" width="9" style="2" customWidth="1"/>
    <col min="15134" max="15361" width="6.7109375" style="2"/>
    <col min="15362" max="15362" width="3.7109375" style="2" customWidth="1"/>
    <col min="15363" max="15363" width="5" style="2" customWidth="1"/>
    <col min="15364" max="15366" width="4.7109375" style="2" customWidth="1"/>
    <col min="15367" max="15367" width="25.7109375" style="2" customWidth="1"/>
    <col min="15368" max="15368" width="19.5703125" style="2" customWidth="1"/>
    <col min="15369" max="15369" width="24.140625" style="2" customWidth="1"/>
    <col min="15370" max="15376" width="0" style="2" hidden="1" customWidth="1"/>
    <col min="15377" max="15378" width="11.7109375" style="2" bestFit="1" customWidth="1"/>
    <col min="15379" max="15379" width="9.42578125" style="2" customWidth="1"/>
    <col min="15380" max="15380" width="8.85546875" style="2" customWidth="1"/>
    <col min="15381" max="15381" width="10.85546875" style="2" customWidth="1"/>
    <col min="15382" max="15382" width="8.28515625" style="2" customWidth="1"/>
    <col min="15383" max="15383" width="10.28515625" style="2" customWidth="1"/>
    <col min="15384" max="15384" width="10.85546875" style="2" customWidth="1"/>
    <col min="15385" max="15389" width="9" style="2" customWidth="1"/>
    <col min="15390" max="15617" width="6.7109375" style="2"/>
    <col min="15618" max="15618" width="3.7109375" style="2" customWidth="1"/>
    <col min="15619" max="15619" width="5" style="2" customWidth="1"/>
    <col min="15620" max="15622" width="4.7109375" style="2" customWidth="1"/>
    <col min="15623" max="15623" width="25.7109375" style="2" customWidth="1"/>
    <col min="15624" max="15624" width="19.5703125" style="2" customWidth="1"/>
    <col min="15625" max="15625" width="24.140625" style="2" customWidth="1"/>
    <col min="15626" max="15632" width="0" style="2" hidden="1" customWidth="1"/>
    <col min="15633" max="15634" width="11.7109375" style="2" bestFit="1" customWidth="1"/>
    <col min="15635" max="15635" width="9.42578125" style="2" customWidth="1"/>
    <col min="15636" max="15636" width="8.85546875" style="2" customWidth="1"/>
    <col min="15637" max="15637" width="10.85546875" style="2" customWidth="1"/>
    <col min="15638" max="15638" width="8.28515625" style="2" customWidth="1"/>
    <col min="15639" max="15639" width="10.28515625" style="2" customWidth="1"/>
    <col min="15640" max="15640" width="10.85546875" style="2" customWidth="1"/>
    <col min="15641" max="15645" width="9" style="2" customWidth="1"/>
    <col min="15646" max="15873" width="6.7109375" style="2"/>
    <col min="15874" max="15874" width="3.7109375" style="2" customWidth="1"/>
    <col min="15875" max="15875" width="5" style="2" customWidth="1"/>
    <col min="15876" max="15878" width="4.7109375" style="2" customWidth="1"/>
    <col min="15879" max="15879" width="25.7109375" style="2" customWidth="1"/>
    <col min="15880" max="15880" width="19.5703125" style="2" customWidth="1"/>
    <col min="15881" max="15881" width="24.140625" style="2" customWidth="1"/>
    <col min="15882" max="15888" width="0" style="2" hidden="1" customWidth="1"/>
    <col min="15889" max="15890" width="11.7109375" style="2" bestFit="1" customWidth="1"/>
    <col min="15891" max="15891" width="9.42578125" style="2" customWidth="1"/>
    <col min="15892" max="15892" width="8.85546875" style="2" customWidth="1"/>
    <col min="15893" max="15893" width="10.85546875" style="2" customWidth="1"/>
    <col min="15894" max="15894" width="8.28515625" style="2" customWidth="1"/>
    <col min="15895" max="15895" width="10.28515625" style="2" customWidth="1"/>
    <col min="15896" max="15896" width="10.85546875" style="2" customWidth="1"/>
    <col min="15897" max="15901" width="9" style="2" customWidth="1"/>
    <col min="15902" max="16129" width="6.7109375" style="2"/>
    <col min="16130" max="16130" width="3.7109375" style="2" customWidth="1"/>
    <col min="16131" max="16131" width="5" style="2" customWidth="1"/>
    <col min="16132" max="16134" width="4.7109375" style="2" customWidth="1"/>
    <col min="16135" max="16135" width="25.7109375" style="2" customWidth="1"/>
    <col min="16136" max="16136" width="19.5703125" style="2" customWidth="1"/>
    <col min="16137" max="16137" width="24.140625" style="2" customWidth="1"/>
    <col min="16138" max="16144" width="0" style="2" hidden="1" customWidth="1"/>
    <col min="16145" max="16146" width="11.7109375" style="2" bestFit="1" customWidth="1"/>
    <col min="16147" max="16147" width="9.42578125" style="2" customWidth="1"/>
    <col min="16148" max="16148" width="8.85546875" style="2" customWidth="1"/>
    <col min="16149" max="16149" width="10.85546875" style="2" customWidth="1"/>
    <col min="16150" max="16150" width="8.28515625" style="2" customWidth="1"/>
    <col min="16151" max="16151" width="10.28515625" style="2" customWidth="1"/>
    <col min="16152" max="16152" width="10.85546875" style="2" customWidth="1"/>
    <col min="16153" max="16157" width="9" style="2" customWidth="1"/>
    <col min="16158" max="16384" width="6.7109375" style="2"/>
  </cols>
  <sheetData>
    <row r="1" spans="2:30" ht="12.75" customHeight="1" x14ac:dyDescent="0.2">
      <c r="B1" s="315" t="s">
        <v>0</v>
      </c>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row>
    <row r="2" spans="2:30" x14ac:dyDescent="0.2">
      <c r="B2" s="318"/>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row>
    <row r="3" spans="2:30" ht="13.5" thickBot="1" x14ac:dyDescent="0.25">
      <c r="B3" s="3"/>
      <c r="C3" s="4"/>
      <c r="D3" s="4"/>
      <c r="E3" s="4"/>
      <c r="F3" s="4"/>
      <c r="G3" s="4"/>
      <c r="H3" s="4"/>
      <c r="I3" s="4"/>
      <c r="J3" s="4"/>
      <c r="K3" s="4"/>
      <c r="L3" s="4"/>
      <c r="M3" s="4"/>
      <c r="N3" s="4"/>
      <c r="O3" s="4"/>
      <c r="P3" s="4"/>
      <c r="Q3" s="4"/>
      <c r="R3" s="4"/>
      <c r="S3" s="4"/>
      <c r="T3" s="4"/>
      <c r="U3" s="4"/>
      <c r="V3" s="4"/>
      <c r="W3" s="4"/>
      <c r="X3" s="4"/>
      <c r="Y3" s="4"/>
      <c r="Z3" s="4"/>
      <c r="AA3" s="4"/>
      <c r="AB3" s="4"/>
    </row>
    <row r="4" spans="2:30" ht="13.5" thickBot="1" x14ac:dyDescent="0.25">
      <c r="B4" s="196"/>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8"/>
    </row>
    <row r="5" spans="2:30" ht="34.5" customHeight="1" x14ac:dyDescent="0.2">
      <c r="B5" s="493" t="s">
        <v>359</v>
      </c>
      <c r="C5" s="321"/>
      <c r="D5" s="321"/>
      <c r="E5" s="321"/>
      <c r="F5" s="321"/>
      <c r="G5" s="321"/>
      <c r="H5" s="321"/>
      <c r="I5" s="321"/>
      <c r="J5" s="321"/>
      <c r="K5" s="321"/>
      <c r="L5" s="321"/>
      <c r="M5" s="321"/>
      <c r="N5" s="321" t="s">
        <v>360</v>
      </c>
      <c r="O5" s="321"/>
      <c r="P5" s="321"/>
      <c r="Q5" s="321"/>
      <c r="R5" s="321"/>
      <c r="S5" s="321"/>
      <c r="T5" s="321"/>
      <c r="U5" s="321"/>
      <c r="V5" s="321"/>
      <c r="W5" s="321"/>
      <c r="X5" s="321"/>
      <c r="Y5" s="321"/>
      <c r="Z5" s="321"/>
      <c r="AA5" s="321"/>
      <c r="AB5" s="519"/>
    </row>
    <row r="6" spans="2:30" ht="23.25" customHeight="1" x14ac:dyDescent="0.2">
      <c r="B6" s="498" t="s">
        <v>361</v>
      </c>
      <c r="C6" s="329"/>
      <c r="D6" s="329"/>
      <c r="E6" s="329"/>
      <c r="F6" s="329"/>
      <c r="G6" s="329"/>
      <c r="H6" s="329"/>
      <c r="I6" s="329"/>
      <c r="J6" s="329"/>
      <c r="K6" s="329"/>
      <c r="L6" s="329"/>
      <c r="M6" s="330"/>
      <c r="N6" s="331"/>
      <c r="O6" s="331"/>
      <c r="P6" s="331"/>
      <c r="Q6" s="331"/>
      <c r="R6" s="331"/>
      <c r="S6" s="331"/>
      <c r="T6" s="331"/>
      <c r="U6" s="331"/>
      <c r="V6" s="331"/>
      <c r="W6" s="331"/>
      <c r="X6" s="331"/>
      <c r="Y6" s="331"/>
      <c r="Z6" s="331"/>
      <c r="AA6" s="331"/>
      <c r="AB6" s="520"/>
    </row>
    <row r="7" spans="2:30" ht="12.75" customHeight="1" x14ac:dyDescent="0.2">
      <c r="B7" s="395" t="s">
        <v>6</v>
      </c>
      <c r="C7" s="332"/>
      <c r="D7" s="332"/>
      <c r="E7" s="332"/>
      <c r="F7" s="332"/>
      <c r="G7" s="332"/>
      <c r="H7" s="332"/>
      <c r="I7" s="332"/>
      <c r="J7" s="332"/>
      <c r="K7" s="332"/>
      <c r="L7" s="332"/>
      <c r="M7" s="332"/>
      <c r="N7" s="332"/>
      <c r="O7" s="332"/>
      <c r="P7" s="332"/>
      <c r="Q7" s="333" t="s">
        <v>7</v>
      </c>
      <c r="R7" s="333"/>
      <c r="S7" s="333"/>
      <c r="T7" s="333"/>
      <c r="U7" s="333"/>
      <c r="V7" s="333"/>
      <c r="W7" s="333"/>
      <c r="X7" s="333"/>
      <c r="Y7" s="333"/>
      <c r="Z7" s="333"/>
      <c r="AA7" s="333"/>
      <c r="AB7" s="521"/>
    </row>
    <row r="8" spans="2:30" ht="27" customHeight="1" x14ac:dyDescent="0.2">
      <c r="B8" s="395" t="s">
        <v>9</v>
      </c>
      <c r="C8" s="335" t="s">
        <v>10</v>
      </c>
      <c r="D8" s="335"/>
      <c r="E8" s="335"/>
      <c r="F8" s="335"/>
      <c r="G8" s="332" t="s">
        <v>11</v>
      </c>
      <c r="H8" s="332" t="s">
        <v>12</v>
      </c>
      <c r="I8" s="332" t="s">
        <v>13</v>
      </c>
      <c r="J8" s="332" t="s">
        <v>14</v>
      </c>
      <c r="K8" s="332" t="s">
        <v>15</v>
      </c>
      <c r="L8" s="332" t="s">
        <v>16</v>
      </c>
      <c r="M8" s="332"/>
      <c r="N8" s="332" t="s">
        <v>17</v>
      </c>
      <c r="O8" s="332" t="s">
        <v>18</v>
      </c>
      <c r="P8" s="332" t="s">
        <v>19</v>
      </c>
      <c r="Q8" s="499" t="s">
        <v>20</v>
      </c>
      <c r="R8" s="499" t="s">
        <v>21</v>
      </c>
      <c r="S8" s="499" t="s">
        <v>22</v>
      </c>
      <c r="T8" s="499" t="s">
        <v>23</v>
      </c>
      <c r="U8" s="499" t="s">
        <v>24</v>
      </c>
      <c r="V8" s="499" t="s">
        <v>25</v>
      </c>
      <c r="W8" s="499" t="s">
        <v>26</v>
      </c>
      <c r="X8" s="499" t="s">
        <v>27</v>
      </c>
      <c r="Y8" s="499" t="s">
        <v>28</v>
      </c>
      <c r="Z8" s="499" t="s">
        <v>29</v>
      </c>
      <c r="AA8" s="499" t="s">
        <v>30</v>
      </c>
      <c r="AB8" s="522" t="s">
        <v>31</v>
      </c>
    </row>
    <row r="9" spans="2:30" ht="22.5" customHeight="1" x14ac:dyDescent="0.2">
      <c r="B9" s="395"/>
      <c r="C9" s="11">
        <v>1</v>
      </c>
      <c r="D9" s="11">
        <v>2</v>
      </c>
      <c r="E9" s="11">
        <v>3</v>
      </c>
      <c r="F9" s="11">
        <v>4</v>
      </c>
      <c r="G9" s="332"/>
      <c r="H9" s="332"/>
      <c r="I9" s="332"/>
      <c r="J9" s="332"/>
      <c r="K9" s="332"/>
      <c r="L9" s="11" t="s">
        <v>32</v>
      </c>
      <c r="M9" s="11" t="s">
        <v>33</v>
      </c>
      <c r="N9" s="332"/>
      <c r="O9" s="332"/>
      <c r="P9" s="332"/>
      <c r="Q9" s="499"/>
      <c r="R9" s="499"/>
      <c r="S9" s="499"/>
      <c r="T9" s="499"/>
      <c r="U9" s="499"/>
      <c r="V9" s="499"/>
      <c r="W9" s="499"/>
      <c r="X9" s="499"/>
      <c r="Y9" s="499"/>
      <c r="Z9" s="499"/>
      <c r="AA9" s="499"/>
      <c r="AB9" s="522"/>
    </row>
    <row r="10" spans="2:30" ht="136.5" customHeight="1" x14ac:dyDescent="0.2">
      <c r="B10" s="199">
        <v>1</v>
      </c>
      <c r="C10" s="11" t="s">
        <v>34</v>
      </c>
      <c r="D10" s="11"/>
      <c r="E10" s="11"/>
      <c r="F10" s="11"/>
      <c r="G10" s="11" t="s">
        <v>362</v>
      </c>
      <c r="H10" s="11" t="s">
        <v>363</v>
      </c>
      <c r="I10" s="11" t="s">
        <v>364</v>
      </c>
      <c r="J10" s="11" t="s">
        <v>38</v>
      </c>
      <c r="K10" s="200">
        <v>0.5</v>
      </c>
      <c r="L10" s="11" t="s">
        <v>365</v>
      </c>
      <c r="M10" s="11" t="s">
        <v>366</v>
      </c>
      <c r="N10" s="11" t="s">
        <v>41</v>
      </c>
      <c r="O10" s="11" t="s">
        <v>367</v>
      </c>
      <c r="P10" s="11" t="s">
        <v>368</v>
      </c>
      <c r="Q10" s="201">
        <f>0+7134038/364526673</f>
        <v>1.9570688589912871E-2</v>
      </c>
      <c r="R10" s="201">
        <f>0+13961553/364526673</f>
        <v>3.8300497697736371E-2</v>
      </c>
      <c r="S10" s="201">
        <f>0+22727460/364526673</f>
        <v>6.2347865556603592E-2</v>
      </c>
      <c r="T10" s="201">
        <f>0+23838445/2394508603.82</f>
        <v>9.9554643328364431E-3</v>
      </c>
      <c r="U10" s="201">
        <f>(2920813+27568623)/1908107166</f>
        <v>1.5978890778925989E-2</v>
      </c>
      <c r="V10" s="201">
        <f>(9893444+93289864)/1800885476</f>
        <v>5.729587437685571E-2</v>
      </c>
      <c r="W10" s="201">
        <f>(720510296+100022187)/1792467653</f>
        <v>0.45776696813842027</v>
      </c>
      <c r="X10" s="201">
        <f>(874880322+107081490)/1799812017</f>
        <v>0.54559131882938194</v>
      </c>
      <c r="Y10" s="201">
        <f>(898032844+117300000)/1799812017</f>
        <v>0.56413271742256621</v>
      </c>
      <c r="Z10" s="201">
        <f>(906886444+117300000)/1799812017</f>
        <v>0.56905189782383814</v>
      </c>
      <c r="AA10" s="201">
        <f>(952382882+117300000)/1799812017</f>
        <v>0.59433033666648749</v>
      </c>
      <c r="AB10" s="201">
        <f>(1074984262+117300000)/1861427662</f>
        <v>0.64052140533839341</v>
      </c>
      <c r="AC10" s="2"/>
      <c r="AD10" s="202"/>
    </row>
    <row r="11" spans="2:30" ht="124.5" customHeight="1" x14ac:dyDescent="0.2">
      <c r="B11" s="199">
        <v>2</v>
      </c>
      <c r="C11" s="11"/>
      <c r="D11" s="11"/>
      <c r="E11" s="11"/>
      <c r="F11" s="11"/>
      <c r="G11" s="11" t="s">
        <v>369</v>
      </c>
      <c r="H11" s="11" t="s">
        <v>370</v>
      </c>
      <c r="I11" s="11" t="s">
        <v>371</v>
      </c>
      <c r="J11" s="11" t="s">
        <v>38</v>
      </c>
      <c r="K11" s="200">
        <v>0.4</v>
      </c>
      <c r="L11" s="11" t="s">
        <v>372</v>
      </c>
      <c r="M11" s="11" t="s">
        <v>373</v>
      </c>
      <c r="N11" s="11" t="s">
        <v>41</v>
      </c>
      <c r="O11" s="11" t="s">
        <v>367</v>
      </c>
      <c r="P11" s="11" t="s">
        <v>368</v>
      </c>
      <c r="Q11" s="201">
        <f>((5400314/651102950)*100%)</f>
        <v>8.2941015702662681E-3</v>
      </c>
      <c r="R11" s="201">
        <f>((66749604/651102950)*100%)</f>
        <v>0.10251774162595946</v>
      </c>
      <c r="S11" s="201">
        <f>((0+90517964/651102950)*100%)</f>
        <v>0.1390225063486504</v>
      </c>
      <c r="T11" s="201">
        <f>((0+135474034/2412570887)*100%)</f>
        <v>5.6153390033011702E-2</v>
      </c>
      <c r="U11" s="201">
        <f>((19993306+159203073)/2412570887*100%)</f>
        <v>7.4276109342771818E-2</v>
      </c>
      <c r="V11" s="201">
        <f>((145154700+194563808)/2381679754*100%)</f>
        <v>0.14263819786411133</v>
      </c>
      <c r="W11" s="201">
        <f>((222915423+197608693)/2391820017*100%)</f>
        <v>0.17581762549485344</v>
      </c>
      <c r="X11" s="201">
        <f>((299527787+254215699)/2372665465*100%)</f>
        <v>0.23338456017860909</v>
      </c>
      <c r="Y11" s="201">
        <f>((341431525+254215699)/2375482661*100%)</f>
        <v>0.2507478727498908</v>
      </c>
      <c r="Z11" s="201">
        <f>((381805867+254215699)/2375482661*100%)</f>
        <v>0.26774414161888932</v>
      </c>
      <c r="AA11" s="201">
        <f>((471892775+254215699)/2375482661*100%)</f>
        <v>0.3056677642489431</v>
      </c>
      <c r="AB11" s="201">
        <f>((552916623+254215699)/1856649215*100%)</f>
        <v>0.4347252649984289</v>
      </c>
      <c r="AC11" s="2"/>
    </row>
    <row r="12" spans="2:30" ht="118.5" customHeight="1" x14ac:dyDescent="0.2">
      <c r="B12" s="203">
        <v>3</v>
      </c>
      <c r="C12" s="204" t="s">
        <v>34</v>
      </c>
      <c r="D12" s="204"/>
      <c r="E12" s="204"/>
      <c r="F12" s="204"/>
      <c r="G12" s="204" t="s">
        <v>374</v>
      </c>
      <c r="H12" s="204" t="s">
        <v>375</v>
      </c>
      <c r="I12" s="204" t="s">
        <v>376</v>
      </c>
      <c r="J12" s="204" t="s">
        <v>38</v>
      </c>
      <c r="K12" s="205">
        <v>0.85</v>
      </c>
      <c r="L12" s="204" t="s">
        <v>377</v>
      </c>
      <c r="M12" s="204" t="s">
        <v>378</v>
      </c>
      <c r="N12" s="204" t="s">
        <v>41</v>
      </c>
      <c r="O12" s="204" t="s">
        <v>367</v>
      </c>
      <c r="P12" s="204" t="s">
        <v>368</v>
      </c>
      <c r="Q12" s="201">
        <f>1552219403/41383476781</f>
        <v>3.7508192248183837E-2</v>
      </c>
      <c r="R12" s="201">
        <f>2735538332/41383476781</f>
        <v>6.6102187268517312E-2</v>
      </c>
      <c r="S12" s="201">
        <f>10381946867/41383476781</f>
        <v>0.25087178928780979</v>
      </c>
      <c r="T12" s="201">
        <f>12429136520/41383476781</f>
        <v>0.30034055828065348</v>
      </c>
      <c r="U12" s="201">
        <f>18060171734/43204162539</f>
        <v>0.4180192526055157</v>
      </c>
      <c r="V12" s="201">
        <f>20024084164/43204162539</f>
        <v>0.46347580851554393</v>
      </c>
      <c r="W12" s="201">
        <f>26808320304/43204162539</f>
        <v>0.62050318137286831</v>
      </c>
      <c r="X12" s="201">
        <f>31627825515/43204162539</f>
        <v>0.73205505340949162</v>
      </c>
      <c r="Y12" s="201">
        <f>33490011442/44194943626</f>
        <v>0.75777925469052387</v>
      </c>
      <c r="Z12" s="201">
        <f>36098768328/44194943626</f>
        <v>0.8168076564026433</v>
      </c>
      <c r="AA12" s="201">
        <f>37781621107/44314943626</f>
        <v>0.85257066839261786</v>
      </c>
      <c r="AB12" s="201">
        <f>37781621107/44314943626</f>
        <v>0.85257066839261786</v>
      </c>
      <c r="AC12" s="2"/>
    </row>
    <row r="13" spans="2:30" ht="100.5" customHeight="1" x14ac:dyDescent="0.2">
      <c r="B13" s="203">
        <v>4</v>
      </c>
      <c r="C13" s="204" t="s">
        <v>34</v>
      </c>
      <c r="D13" s="204"/>
      <c r="E13" s="204"/>
      <c r="F13" s="204"/>
      <c r="G13" s="204" t="s">
        <v>379</v>
      </c>
      <c r="H13" s="204" t="s">
        <v>45</v>
      </c>
      <c r="I13" s="204" t="s">
        <v>380</v>
      </c>
      <c r="J13" s="204" t="s">
        <v>176</v>
      </c>
      <c r="K13" s="205">
        <v>0.9</v>
      </c>
      <c r="L13" s="204" t="s">
        <v>47</v>
      </c>
      <c r="M13" s="204" t="s">
        <v>381</v>
      </c>
      <c r="N13" s="204" t="s">
        <v>41</v>
      </c>
      <c r="O13" s="204" t="s">
        <v>382</v>
      </c>
      <c r="P13" s="204" t="s">
        <v>368</v>
      </c>
      <c r="Q13" s="206">
        <f>(('[2]datos-presupuesto'!C12/'[2]datos-presupuesto'!B12)*100%)</f>
        <v>0.12508431959711591</v>
      </c>
      <c r="R13" s="206">
        <f>(('[2]datos-presupuesto'!C21/'[2]datos-presupuesto'!B21)*100%)</f>
        <v>0.17497171848930901</v>
      </c>
      <c r="S13" s="206">
        <f>(('[2]datos-presupuesto'!C30/'[2]datos-presupuesto'!B30)*100%)</f>
        <v>0.25793026241668399</v>
      </c>
      <c r="T13" s="206">
        <f>(('[2]datos-presupuesto'!C40/'[2]datos-presupuesto'!B40)*100%)</f>
        <v>0.31761823679556839</v>
      </c>
      <c r="U13" s="206">
        <f>(('[2]datos-presupuesto'!C50/'[2]datos-presupuesto'!B50)*100%)</f>
        <v>0.39357320071063778</v>
      </c>
      <c r="V13" s="206">
        <f>(('[2]datos-presupuesto'!C60/'[2]datos-presupuesto'!B60)*100%)</f>
        <v>0.50578679726258569</v>
      </c>
      <c r="W13" s="206">
        <f>(('[2]datos-presupuesto'!C69/'[2]datos-presupuesto'!B69)*100%)</f>
        <v>0.59811462562693674</v>
      </c>
      <c r="X13" s="206">
        <f>(('[2]datos-presupuesto'!C78/'[2]datos-presupuesto'!B78)*100%)</f>
        <v>0.67712918912215747</v>
      </c>
      <c r="Y13" s="206">
        <f>+'[2]datos-presupuesto'!E87</f>
        <v>0.73166722264551731</v>
      </c>
      <c r="Z13" s="206">
        <f>+'[2]datos-presupuesto'!E97</f>
        <v>0.79463203419032302</v>
      </c>
      <c r="AA13" s="206">
        <f>+'[2]datos-presupuesto'!E107</f>
        <v>0.85718142014043996</v>
      </c>
      <c r="AB13" s="207">
        <f>+'[2]datos-presupuesto'!E117</f>
        <v>0.96992506076904816</v>
      </c>
      <c r="AC13" s="2"/>
    </row>
    <row r="14" spans="2:30" ht="105" customHeight="1" x14ac:dyDescent="0.2">
      <c r="B14" s="203">
        <v>5</v>
      </c>
      <c r="C14" s="204"/>
      <c r="D14" s="204" t="s">
        <v>34</v>
      </c>
      <c r="E14" s="204"/>
      <c r="F14" s="204"/>
      <c r="G14" s="204" t="s">
        <v>383</v>
      </c>
      <c r="H14" s="204"/>
      <c r="I14" s="204" t="s">
        <v>384</v>
      </c>
      <c r="J14" s="204" t="s">
        <v>176</v>
      </c>
      <c r="K14" s="205">
        <v>1</v>
      </c>
      <c r="L14" s="204" t="s">
        <v>385</v>
      </c>
      <c r="M14" s="204" t="s">
        <v>39</v>
      </c>
      <c r="N14" s="204" t="s">
        <v>41</v>
      </c>
      <c r="O14" s="204" t="s">
        <v>386</v>
      </c>
      <c r="P14" s="204" t="s">
        <v>368</v>
      </c>
      <c r="Q14" s="206">
        <f>(('[2]datos-presupuesto'!D12/'[2]datos-presupuesto'!C12)*100%)</f>
        <v>0.24399079909697105</v>
      </c>
      <c r="R14" s="206">
        <f>(('[2]datos-presupuesto'!D21/'[2]datos-presupuesto'!C21)*100%)</f>
        <v>0.4514947436047595</v>
      </c>
      <c r="S14" s="206">
        <f>(('[2]datos-presupuesto'!D30/'[2]datos-presupuesto'!C30)*100%)</f>
        <v>0.54576893646698177</v>
      </c>
      <c r="T14" s="206">
        <f>(('[2]datos-presupuesto'!D40/'[2]datos-presupuesto'!C40)*100%)</f>
        <v>0.61478599077498874</v>
      </c>
      <c r="U14" s="206">
        <f>(('[2]datos-presupuesto'!D50/'[2]datos-presupuesto'!C50)*100%)</f>
        <v>0.68888494000508649</v>
      </c>
      <c r="V14" s="206">
        <f>(('[2]datos-presupuesto'!D60/'[2]datos-presupuesto'!C60)*100%)</f>
        <v>0.67203331305320169</v>
      </c>
      <c r="W14" s="206">
        <f>(('[2]datos-presupuesto'!D69/'[2]datos-presupuesto'!C69)*100%)</f>
        <v>0.72518245224070788</v>
      </c>
      <c r="X14" s="206">
        <f>(('[2]datos-presupuesto'!D78/'[2]datos-presupuesto'!C78)*100%)</f>
        <v>0.76902318425430138</v>
      </c>
      <c r="Y14" s="206">
        <f>+'[2]datos-presupuesto'!F87</f>
        <v>0.80895945732189123</v>
      </c>
      <c r="Z14" s="206">
        <f>+'[2]datos-presupuesto'!F97</f>
        <v>0.85484089372686312</v>
      </c>
      <c r="AA14" s="206">
        <f>+'[2]datos-presupuesto'!F107</f>
        <v>0.89743224386985065</v>
      </c>
      <c r="AB14" s="206">
        <f>+'[2]datos-presupuesto'!F117</f>
        <v>0.93723803801992711</v>
      </c>
      <c r="AC14" s="2"/>
    </row>
    <row r="15" spans="2:30" ht="113.25" customHeight="1" x14ac:dyDescent="0.2">
      <c r="B15" s="199">
        <v>6</v>
      </c>
      <c r="C15" s="11"/>
      <c r="D15" s="11" t="s">
        <v>34</v>
      </c>
      <c r="E15" s="11"/>
      <c r="F15" s="11"/>
      <c r="G15" s="11" t="s">
        <v>387</v>
      </c>
      <c r="H15" s="11" t="s">
        <v>388</v>
      </c>
      <c r="I15" s="11" t="s">
        <v>389</v>
      </c>
      <c r="J15" s="11" t="s">
        <v>38</v>
      </c>
      <c r="K15" s="200">
        <v>0</v>
      </c>
      <c r="L15" s="200">
        <v>0</v>
      </c>
      <c r="M15" s="200">
        <v>0.01</v>
      </c>
      <c r="N15" s="11" t="s">
        <v>41</v>
      </c>
      <c r="O15" s="11" t="s">
        <v>367</v>
      </c>
      <c r="P15" s="11" t="s">
        <v>368</v>
      </c>
      <c r="Q15" s="208">
        <v>0</v>
      </c>
      <c r="R15" s="208">
        <v>0</v>
      </c>
      <c r="S15" s="208">
        <v>0</v>
      </c>
      <c r="T15" s="208">
        <v>0</v>
      </c>
      <c r="U15" s="208">
        <v>0</v>
      </c>
      <c r="V15" s="208">
        <v>0</v>
      </c>
      <c r="W15" s="208">
        <v>0</v>
      </c>
      <c r="X15" s="208">
        <v>0</v>
      </c>
      <c r="Y15" s="208">
        <v>0</v>
      </c>
      <c r="Z15" s="208">
        <v>0</v>
      </c>
      <c r="AA15" s="208">
        <v>0</v>
      </c>
      <c r="AB15" s="208">
        <v>0</v>
      </c>
      <c r="AC15" s="2"/>
    </row>
    <row r="16" spans="2:30" ht="76.5" x14ac:dyDescent="0.2">
      <c r="B16" s="199">
        <v>7</v>
      </c>
      <c r="C16" s="11"/>
      <c r="D16" s="11"/>
      <c r="E16" s="11"/>
      <c r="F16" s="11" t="s">
        <v>34</v>
      </c>
      <c r="G16" s="11" t="s">
        <v>390</v>
      </c>
      <c r="H16" s="11" t="s">
        <v>391</v>
      </c>
      <c r="I16" s="11" t="s">
        <v>392</v>
      </c>
      <c r="J16" s="11" t="s">
        <v>79</v>
      </c>
      <c r="K16" s="200">
        <v>0</v>
      </c>
      <c r="L16" s="200" t="s">
        <v>393</v>
      </c>
      <c r="M16" s="11">
        <v>0</v>
      </c>
      <c r="N16" s="11" t="s">
        <v>41</v>
      </c>
      <c r="O16" s="11" t="s">
        <v>394</v>
      </c>
      <c r="P16" s="11" t="s">
        <v>395</v>
      </c>
      <c r="Q16" s="208">
        <v>0</v>
      </c>
      <c r="R16" s="208">
        <v>0</v>
      </c>
      <c r="S16" s="208">
        <v>0</v>
      </c>
      <c r="T16" s="208">
        <v>0</v>
      </c>
      <c r="U16" s="208">
        <v>0</v>
      </c>
      <c r="V16" s="208">
        <v>0</v>
      </c>
      <c r="W16" s="208">
        <v>0</v>
      </c>
      <c r="X16" s="208">
        <v>0</v>
      </c>
      <c r="Y16" s="208">
        <v>0</v>
      </c>
      <c r="Z16" s="208">
        <v>0</v>
      </c>
      <c r="AA16" s="208">
        <v>0</v>
      </c>
      <c r="AB16" s="208">
        <v>0</v>
      </c>
      <c r="AC16" s="2"/>
    </row>
    <row r="17" spans="2:37" ht="63.75" x14ac:dyDescent="0.2">
      <c r="B17" s="199">
        <v>8</v>
      </c>
      <c r="C17" s="11"/>
      <c r="D17" s="11"/>
      <c r="E17" s="11"/>
      <c r="F17" s="11" t="s">
        <v>34</v>
      </c>
      <c r="G17" s="11" t="s">
        <v>396</v>
      </c>
      <c r="H17" s="11" t="s">
        <v>397</v>
      </c>
      <c r="I17" s="11" t="s">
        <v>398</v>
      </c>
      <c r="J17" s="11" t="s">
        <v>399</v>
      </c>
      <c r="K17" s="200">
        <v>1</v>
      </c>
      <c r="L17" s="11" t="s">
        <v>400</v>
      </c>
      <c r="M17" s="11" t="s">
        <v>401</v>
      </c>
      <c r="N17" s="11" t="s">
        <v>41</v>
      </c>
      <c r="O17" s="11" t="s">
        <v>402</v>
      </c>
      <c r="P17" s="11" t="s">
        <v>395</v>
      </c>
      <c r="Q17" s="208">
        <v>1</v>
      </c>
      <c r="R17" s="208">
        <v>1</v>
      </c>
      <c r="S17" s="208">
        <v>1</v>
      </c>
      <c r="T17" s="208">
        <v>1</v>
      </c>
      <c r="U17" s="208">
        <v>1</v>
      </c>
      <c r="V17" s="208">
        <v>1</v>
      </c>
      <c r="W17" s="208">
        <v>1</v>
      </c>
      <c r="X17" s="208">
        <v>1</v>
      </c>
      <c r="Y17" s="208">
        <v>1</v>
      </c>
      <c r="Z17" s="208">
        <v>1</v>
      </c>
      <c r="AA17" s="208">
        <v>1</v>
      </c>
      <c r="AB17" s="208">
        <v>1</v>
      </c>
    </row>
    <row r="18" spans="2:37" s="22" customFormat="1" ht="12.75" customHeight="1" x14ac:dyDescent="0.2">
      <c r="B18" s="517" t="s">
        <v>68</v>
      </c>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518"/>
      <c r="AC18" s="1"/>
    </row>
    <row r="19" spans="2:37" ht="138" customHeight="1" x14ac:dyDescent="0.2">
      <c r="B19" s="526" t="s">
        <v>403</v>
      </c>
      <c r="C19" s="527"/>
      <c r="D19" s="527"/>
      <c r="E19" s="527"/>
      <c r="F19" s="527"/>
      <c r="G19" s="527"/>
      <c r="H19" s="527"/>
      <c r="I19" s="527"/>
      <c r="J19" s="527"/>
      <c r="K19" s="527"/>
      <c r="L19" s="527"/>
      <c r="M19" s="527"/>
      <c r="N19" s="527"/>
      <c r="O19" s="527"/>
      <c r="P19" s="527"/>
      <c r="Q19" s="527"/>
      <c r="R19" s="527"/>
      <c r="S19" s="527"/>
      <c r="T19" s="527"/>
      <c r="U19" s="527"/>
      <c r="V19" s="527"/>
      <c r="W19" s="527"/>
      <c r="X19" s="527"/>
      <c r="Y19" s="527"/>
      <c r="Z19" s="527"/>
      <c r="AA19" s="527"/>
      <c r="AB19" s="528"/>
    </row>
    <row r="20" spans="2:37" ht="127.5" customHeight="1" x14ac:dyDescent="0.2">
      <c r="B20" s="526" t="s">
        <v>404</v>
      </c>
      <c r="C20" s="527"/>
      <c r="D20" s="527"/>
      <c r="E20" s="527"/>
      <c r="F20" s="527"/>
      <c r="G20" s="527"/>
      <c r="H20" s="527"/>
      <c r="I20" s="527"/>
      <c r="J20" s="527"/>
      <c r="K20" s="527"/>
      <c r="L20" s="527"/>
      <c r="M20" s="527"/>
      <c r="N20" s="527"/>
      <c r="O20" s="527"/>
      <c r="P20" s="527"/>
      <c r="Q20" s="527"/>
      <c r="R20" s="527"/>
      <c r="S20" s="527"/>
      <c r="T20" s="527"/>
      <c r="U20" s="527"/>
      <c r="V20" s="527"/>
      <c r="W20" s="527"/>
      <c r="X20" s="527"/>
      <c r="Y20" s="527"/>
      <c r="Z20" s="527"/>
      <c r="AA20" s="527"/>
      <c r="AB20" s="528"/>
    </row>
    <row r="21" spans="2:37" ht="127.5" customHeight="1" x14ac:dyDescent="0.2">
      <c r="B21" s="526" t="s">
        <v>405</v>
      </c>
      <c r="C21" s="527"/>
      <c r="D21" s="527"/>
      <c r="E21" s="527"/>
      <c r="F21" s="527"/>
      <c r="G21" s="527"/>
      <c r="H21" s="527"/>
      <c r="I21" s="527"/>
      <c r="J21" s="527"/>
      <c r="K21" s="527"/>
      <c r="L21" s="527"/>
      <c r="M21" s="527"/>
      <c r="N21" s="527"/>
      <c r="O21" s="527"/>
      <c r="P21" s="527"/>
      <c r="Q21" s="527"/>
      <c r="R21" s="527"/>
      <c r="S21" s="527"/>
      <c r="T21" s="527"/>
      <c r="U21" s="527"/>
      <c r="V21" s="527"/>
      <c r="W21" s="527"/>
      <c r="X21" s="527"/>
      <c r="Y21" s="527"/>
      <c r="Z21" s="527"/>
      <c r="AA21" s="527"/>
      <c r="AB21" s="528"/>
    </row>
    <row r="22" spans="2:37" ht="154.5" customHeight="1" x14ac:dyDescent="0.2">
      <c r="B22" s="526" t="s">
        <v>406</v>
      </c>
      <c r="C22" s="527"/>
      <c r="D22" s="527"/>
      <c r="E22" s="527"/>
      <c r="F22" s="527"/>
      <c r="G22" s="527"/>
      <c r="H22" s="527"/>
      <c r="I22" s="527"/>
      <c r="J22" s="527"/>
      <c r="K22" s="527"/>
      <c r="L22" s="527"/>
      <c r="M22" s="527"/>
      <c r="N22" s="527"/>
      <c r="O22" s="527"/>
      <c r="P22" s="527"/>
      <c r="Q22" s="527"/>
      <c r="R22" s="527"/>
      <c r="S22" s="527"/>
      <c r="T22" s="527"/>
      <c r="U22" s="527"/>
      <c r="V22" s="527"/>
      <c r="W22" s="527"/>
      <c r="X22" s="527"/>
      <c r="Y22" s="527"/>
      <c r="Z22" s="527"/>
      <c r="AA22" s="527"/>
      <c r="AB22" s="528"/>
    </row>
    <row r="23" spans="2:37" ht="130.5" customHeight="1" x14ac:dyDescent="0.2">
      <c r="B23" s="529" t="s">
        <v>407</v>
      </c>
      <c r="C23" s="524"/>
      <c r="D23" s="524"/>
      <c r="E23" s="524"/>
      <c r="F23" s="524"/>
      <c r="G23" s="524"/>
      <c r="H23" s="524"/>
      <c r="I23" s="524"/>
      <c r="J23" s="524"/>
      <c r="K23" s="524"/>
      <c r="L23" s="524"/>
      <c r="M23" s="524"/>
      <c r="N23" s="524"/>
      <c r="O23" s="524"/>
      <c r="P23" s="524"/>
      <c r="Q23" s="524"/>
      <c r="R23" s="524"/>
      <c r="S23" s="524"/>
      <c r="T23" s="524"/>
      <c r="U23" s="524"/>
      <c r="V23" s="524"/>
      <c r="W23" s="524"/>
      <c r="X23" s="524"/>
      <c r="Y23" s="524"/>
      <c r="Z23" s="524"/>
      <c r="AA23" s="524"/>
      <c r="AB23" s="530"/>
      <c r="AK23" s="209"/>
    </row>
    <row r="24" spans="2:37" ht="127.5" customHeight="1" x14ac:dyDescent="0.2">
      <c r="B24" s="529" t="s">
        <v>408</v>
      </c>
      <c r="C24" s="524"/>
      <c r="D24" s="524"/>
      <c r="E24" s="524"/>
      <c r="F24" s="524"/>
      <c r="G24" s="524"/>
      <c r="H24" s="524"/>
      <c r="I24" s="524"/>
      <c r="J24" s="524"/>
      <c r="K24" s="524"/>
      <c r="L24" s="524"/>
      <c r="M24" s="524"/>
      <c r="N24" s="524"/>
      <c r="O24" s="524"/>
      <c r="P24" s="524"/>
      <c r="Q24" s="524"/>
      <c r="R24" s="524"/>
      <c r="S24" s="524"/>
      <c r="T24" s="524"/>
      <c r="U24" s="524"/>
      <c r="V24" s="524"/>
      <c r="W24" s="524"/>
      <c r="X24" s="524"/>
      <c r="Y24" s="524"/>
      <c r="Z24" s="524"/>
      <c r="AA24" s="524"/>
      <c r="AB24" s="530"/>
    </row>
    <row r="25" spans="2:37" ht="129.75" customHeight="1" x14ac:dyDescent="0.2">
      <c r="B25" s="529" t="s">
        <v>409</v>
      </c>
      <c r="C25" s="524"/>
      <c r="D25" s="524"/>
      <c r="E25" s="524"/>
      <c r="F25" s="524"/>
      <c r="G25" s="524"/>
      <c r="H25" s="524"/>
      <c r="I25" s="524"/>
      <c r="J25" s="524"/>
      <c r="K25" s="524"/>
      <c r="L25" s="524"/>
      <c r="M25" s="524"/>
      <c r="N25" s="524"/>
      <c r="O25" s="524"/>
      <c r="P25" s="524"/>
      <c r="Q25" s="524"/>
      <c r="R25" s="524"/>
      <c r="S25" s="524"/>
      <c r="T25" s="524"/>
      <c r="U25" s="524"/>
      <c r="V25" s="524"/>
      <c r="W25" s="524"/>
      <c r="X25" s="524"/>
      <c r="Y25" s="524"/>
      <c r="Z25" s="524"/>
      <c r="AA25" s="524"/>
      <c r="AB25" s="530"/>
    </row>
    <row r="26" spans="2:37" ht="109.5" customHeight="1" thickBot="1" x14ac:dyDescent="0.25">
      <c r="B26" s="531" t="s">
        <v>410</v>
      </c>
      <c r="C26" s="532"/>
      <c r="D26" s="532"/>
      <c r="E26" s="532"/>
      <c r="F26" s="532"/>
      <c r="G26" s="532"/>
      <c r="H26" s="532"/>
      <c r="I26" s="532"/>
      <c r="J26" s="532"/>
      <c r="K26" s="532"/>
      <c r="L26" s="532"/>
      <c r="M26" s="532"/>
      <c r="N26" s="532"/>
      <c r="O26" s="532"/>
      <c r="P26" s="532"/>
      <c r="Q26" s="532"/>
      <c r="R26" s="532"/>
      <c r="S26" s="532"/>
      <c r="T26" s="532"/>
      <c r="U26" s="532"/>
      <c r="V26" s="532"/>
      <c r="W26" s="532"/>
      <c r="X26" s="532"/>
      <c r="Y26" s="532"/>
      <c r="Z26" s="532"/>
      <c r="AA26" s="532"/>
      <c r="AB26" s="533"/>
    </row>
    <row r="27" spans="2:37" ht="122.25" customHeight="1" x14ac:dyDescent="0.2">
      <c r="B27" s="534" t="s">
        <v>411</v>
      </c>
      <c r="C27" s="535"/>
      <c r="D27" s="535"/>
      <c r="E27" s="535"/>
      <c r="F27" s="535"/>
      <c r="G27" s="535"/>
      <c r="H27" s="535"/>
      <c r="I27" s="535"/>
      <c r="J27" s="535"/>
      <c r="K27" s="535"/>
      <c r="L27" s="535"/>
      <c r="M27" s="535"/>
      <c r="N27" s="535"/>
      <c r="O27" s="535"/>
      <c r="P27" s="535"/>
      <c r="Q27" s="535"/>
      <c r="R27" s="535"/>
      <c r="S27" s="535"/>
      <c r="T27" s="535"/>
      <c r="U27" s="535"/>
      <c r="V27" s="535"/>
      <c r="W27" s="535"/>
      <c r="X27" s="535"/>
      <c r="Y27" s="535"/>
      <c r="Z27" s="535"/>
      <c r="AA27" s="535"/>
      <c r="AB27" s="536"/>
    </row>
    <row r="28" spans="2:37" ht="129" customHeight="1" x14ac:dyDescent="0.2">
      <c r="B28" s="523" t="s">
        <v>412</v>
      </c>
      <c r="C28" s="524"/>
      <c r="D28" s="524"/>
      <c r="E28" s="524"/>
      <c r="F28" s="524"/>
      <c r="G28" s="524"/>
      <c r="H28" s="524"/>
      <c r="I28" s="524"/>
      <c r="J28" s="524"/>
      <c r="K28" s="524"/>
      <c r="L28" s="524"/>
      <c r="M28" s="524"/>
      <c r="N28" s="524"/>
      <c r="O28" s="524"/>
      <c r="P28" s="524"/>
      <c r="Q28" s="524"/>
      <c r="R28" s="524"/>
      <c r="S28" s="524"/>
      <c r="T28" s="524"/>
      <c r="U28" s="524"/>
      <c r="V28" s="524"/>
      <c r="W28" s="524"/>
      <c r="X28" s="524"/>
      <c r="Y28" s="524"/>
      <c r="Z28" s="524"/>
      <c r="AA28" s="524"/>
      <c r="AB28" s="525"/>
    </row>
    <row r="29" spans="2:37" ht="119.25" customHeight="1" x14ac:dyDescent="0.2">
      <c r="B29" s="523" t="s">
        <v>413</v>
      </c>
      <c r="C29" s="524"/>
      <c r="D29" s="524"/>
      <c r="E29" s="524"/>
      <c r="F29" s="524"/>
      <c r="G29" s="524"/>
      <c r="H29" s="524"/>
      <c r="I29" s="524"/>
      <c r="J29" s="524"/>
      <c r="K29" s="524"/>
      <c r="L29" s="524"/>
      <c r="M29" s="524"/>
      <c r="N29" s="524"/>
      <c r="O29" s="524"/>
      <c r="P29" s="524"/>
      <c r="Q29" s="524"/>
      <c r="R29" s="524"/>
      <c r="S29" s="524"/>
      <c r="T29" s="524"/>
      <c r="U29" s="524"/>
      <c r="V29" s="524"/>
      <c r="W29" s="524"/>
      <c r="X29" s="524"/>
      <c r="Y29" s="524"/>
      <c r="Z29" s="524"/>
      <c r="AA29" s="524"/>
      <c r="AB29" s="525"/>
    </row>
    <row r="30" spans="2:37" ht="134.25" customHeight="1" x14ac:dyDescent="0.2">
      <c r="B30" s="523" t="s">
        <v>414</v>
      </c>
      <c r="C30" s="524"/>
      <c r="D30" s="524"/>
      <c r="E30" s="524"/>
      <c r="F30" s="524"/>
      <c r="G30" s="524"/>
      <c r="H30" s="524"/>
      <c r="I30" s="524"/>
      <c r="J30" s="524"/>
      <c r="K30" s="524"/>
      <c r="L30" s="524"/>
      <c r="M30" s="524"/>
      <c r="N30" s="524"/>
      <c r="O30" s="524"/>
      <c r="P30" s="524"/>
      <c r="Q30" s="524"/>
      <c r="R30" s="524"/>
      <c r="S30" s="524"/>
      <c r="T30" s="524"/>
      <c r="U30" s="524"/>
      <c r="V30" s="524"/>
      <c r="W30" s="524"/>
      <c r="X30" s="524"/>
      <c r="Y30" s="524"/>
      <c r="Z30" s="524"/>
      <c r="AA30" s="524"/>
      <c r="AB30" s="525"/>
    </row>
  </sheetData>
  <mergeCells count="43">
    <mergeCell ref="B30:AB30"/>
    <mergeCell ref="B19:AB19"/>
    <mergeCell ref="B20:AB20"/>
    <mergeCell ref="B21:AB21"/>
    <mergeCell ref="B22:AB22"/>
    <mergeCell ref="B23:AB23"/>
    <mergeCell ref="B24:AB24"/>
    <mergeCell ref="B25:AB25"/>
    <mergeCell ref="B26:AB26"/>
    <mergeCell ref="B27:AB27"/>
    <mergeCell ref="B28:AB28"/>
    <mergeCell ref="B29:AB29"/>
    <mergeCell ref="B18:AB18"/>
    <mergeCell ref="R8:R9"/>
    <mergeCell ref="S8:S9"/>
    <mergeCell ref="T8:T9"/>
    <mergeCell ref="U8:U9"/>
    <mergeCell ref="V8:V9"/>
    <mergeCell ref="W8:W9"/>
    <mergeCell ref="K8:K9"/>
    <mergeCell ref="L8:M8"/>
    <mergeCell ref="N8:N9"/>
    <mergeCell ref="O8:O9"/>
    <mergeCell ref="P8:P9"/>
    <mergeCell ref="Q8:Q9"/>
    <mergeCell ref="B8:B9"/>
    <mergeCell ref="C8:F8"/>
    <mergeCell ref="G8:G9"/>
    <mergeCell ref="H8:H9"/>
    <mergeCell ref="I8:I9"/>
    <mergeCell ref="J8:J9"/>
    <mergeCell ref="B1:AB2"/>
    <mergeCell ref="B5:M5"/>
    <mergeCell ref="N5:AB5"/>
    <mergeCell ref="B6:M6"/>
    <mergeCell ref="N6:AB6"/>
    <mergeCell ref="B7:P7"/>
    <mergeCell ref="Q7:AB7"/>
    <mergeCell ref="X8:X9"/>
    <mergeCell ref="Y8:Y9"/>
    <mergeCell ref="Z8:Z9"/>
    <mergeCell ref="AA8:AA9"/>
    <mergeCell ref="AB8:AB9"/>
  </mergeCells>
  <pageMargins left="0.70866141732283472" right="0.70866141732283472" top="0.74803149606299213" bottom="0.74803149606299213" header="0.31496062992125984" footer="0.31496062992125984"/>
  <pageSetup scale="43" fitToHeight="0" orientation="landscape" r:id="rId1"/>
  <headerFooter>
    <oddFooter>&amp;L&amp;"Arial,Normal"&amp;8FR.PS.010&amp;C&amp;"Arial,Normal"&amp;8                                                                                                            &amp;R&amp;"Arial,Normal"&amp;8Versión 04_29/08/2016</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25"/>
  <sheetViews>
    <sheetView tabSelected="1" topLeftCell="A6" zoomScale="70" zoomScaleNormal="70" zoomScalePageLayoutView="40" workbookViewId="0">
      <selection activeCell="I13" sqref="I13"/>
    </sheetView>
  </sheetViews>
  <sheetFormatPr baseColWidth="10" defaultColWidth="6.7109375" defaultRowHeight="12.75" x14ac:dyDescent="0.2"/>
  <cols>
    <col min="1" max="1" width="3.7109375" style="2" customWidth="1"/>
    <col min="2" max="2" width="5" style="2" customWidth="1"/>
    <col min="3" max="5" width="4.7109375" style="2" customWidth="1"/>
    <col min="6" max="6" width="25.7109375" style="2" customWidth="1"/>
    <col min="7" max="7" width="27.85546875" style="2" customWidth="1"/>
    <col min="8" max="8" width="18.140625" style="2" customWidth="1"/>
    <col min="9" max="9" width="13.7109375" style="2" customWidth="1"/>
    <col min="10" max="11" width="6.140625" style="2" customWidth="1"/>
    <col min="12" max="12" width="7.7109375" style="2" customWidth="1"/>
    <col min="13" max="13" width="12.42578125" style="2" customWidth="1"/>
    <col min="14" max="14" width="21.42578125" style="2" customWidth="1"/>
    <col min="15" max="15" width="15.42578125" style="2" customWidth="1"/>
    <col min="16" max="16" width="13.85546875" style="2" bestFit="1" customWidth="1"/>
    <col min="17" max="17" width="10.140625" style="2" customWidth="1"/>
    <col min="18" max="18" width="9" style="2" customWidth="1"/>
    <col min="19" max="19" width="9.140625" style="2" customWidth="1"/>
    <col min="20" max="20" width="9.5703125" style="2" customWidth="1"/>
    <col min="21" max="21" width="11.5703125" style="2" bestFit="1" customWidth="1"/>
    <col min="22" max="27" width="6.7109375" style="2"/>
    <col min="28" max="28" width="9.7109375" style="2" customWidth="1"/>
    <col min="29" max="40" width="6.7109375" style="2"/>
    <col min="41" max="54" width="6.7109375" style="1"/>
    <col min="55" max="256" width="6.7109375" style="2"/>
    <col min="257" max="257" width="3.7109375" style="2" customWidth="1"/>
    <col min="258" max="258" width="5" style="2" customWidth="1"/>
    <col min="259" max="261" width="4.7109375" style="2" customWidth="1"/>
    <col min="262" max="262" width="25.7109375" style="2" customWidth="1"/>
    <col min="263" max="263" width="27.85546875" style="2" customWidth="1"/>
    <col min="264" max="264" width="18.140625" style="2" customWidth="1"/>
    <col min="265" max="265" width="13.7109375" style="2" customWidth="1"/>
    <col min="266" max="267" width="6.140625" style="2" customWidth="1"/>
    <col min="268" max="268" width="7.7109375" style="2" customWidth="1"/>
    <col min="269" max="269" width="12.42578125" style="2" customWidth="1"/>
    <col min="270" max="270" width="21.42578125" style="2" customWidth="1"/>
    <col min="271" max="271" width="15.42578125" style="2" customWidth="1"/>
    <col min="272" max="272" width="13.85546875" style="2" bestFit="1" customWidth="1"/>
    <col min="273" max="273" width="10.140625" style="2" customWidth="1"/>
    <col min="274" max="274" width="9" style="2" customWidth="1"/>
    <col min="275" max="275" width="9.140625" style="2" customWidth="1"/>
    <col min="276" max="276" width="9.5703125" style="2" customWidth="1"/>
    <col min="277" max="277" width="11.5703125" style="2" bestFit="1" customWidth="1"/>
    <col min="278" max="283" width="6.7109375" style="2"/>
    <col min="284" max="284" width="9.7109375" style="2" customWidth="1"/>
    <col min="285" max="512" width="6.7109375" style="2"/>
    <col min="513" max="513" width="3.7109375" style="2" customWidth="1"/>
    <col min="514" max="514" width="5" style="2" customWidth="1"/>
    <col min="515" max="517" width="4.7109375" style="2" customWidth="1"/>
    <col min="518" max="518" width="25.7109375" style="2" customWidth="1"/>
    <col min="519" max="519" width="27.85546875" style="2" customWidth="1"/>
    <col min="520" max="520" width="18.140625" style="2" customWidth="1"/>
    <col min="521" max="521" width="13.7109375" style="2" customWidth="1"/>
    <col min="522" max="523" width="6.140625" style="2" customWidth="1"/>
    <col min="524" max="524" width="7.7109375" style="2" customWidth="1"/>
    <col min="525" max="525" width="12.42578125" style="2" customWidth="1"/>
    <col min="526" max="526" width="21.42578125" style="2" customWidth="1"/>
    <col min="527" max="527" width="15.42578125" style="2" customWidth="1"/>
    <col min="528" max="528" width="13.85546875" style="2" bestFit="1" customWidth="1"/>
    <col min="529" max="529" width="10.140625" style="2" customWidth="1"/>
    <col min="530" max="530" width="9" style="2" customWidth="1"/>
    <col min="531" max="531" width="9.140625" style="2" customWidth="1"/>
    <col min="532" max="532" width="9.5703125" style="2" customWidth="1"/>
    <col min="533" max="533" width="11.5703125" style="2" bestFit="1" customWidth="1"/>
    <col min="534" max="539" width="6.7109375" style="2"/>
    <col min="540" max="540" width="9.7109375" style="2" customWidth="1"/>
    <col min="541" max="768" width="6.7109375" style="2"/>
    <col min="769" max="769" width="3.7109375" style="2" customWidth="1"/>
    <col min="770" max="770" width="5" style="2" customWidth="1"/>
    <col min="771" max="773" width="4.7109375" style="2" customWidth="1"/>
    <col min="774" max="774" width="25.7109375" style="2" customWidth="1"/>
    <col min="775" max="775" width="27.85546875" style="2" customWidth="1"/>
    <col min="776" max="776" width="18.140625" style="2" customWidth="1"/>
    <col min="777" max="777" width="13.7109375" style="2" customWidth="1"/>
    <col min="778" max="779" width="6.140625" style="2" customWidth="1"/>
    <col min="780" max="780" width="7.7109375" style="2" customWidth="1"/>
    <col min="781" max="781" width="12.42578125" style="2" customWidth="1"/>
    <col min="782" max="782" width="21.42578125" style="2" customWidth="1"/>
    <col min="783" max="783" width="15.42578125" style="2" customWidth="1"/>
    <col min="784" max="784" width="13.85546875" style="2" bestFit="1" customWidth="1"/>
    <col min="785" max="785" width="10.140625" style="2" customWidth="1"/>
    <col min="786" max="786" width="9" style="2" customWidth="1"/>
    <col min="787" max="787" width="9.140625" style="2" customWidth="1"/>
    <col min="788" max="788" width="9.5703125" style="2" customWidth="1"/>
    <col min="789" max="789" width="11.5703125" style="2" bestFit="1" customWidth="1"/>
    <col min="790" max="795" width="6.7109375" style="2"/>
    <col min="796" max="796" width="9.7109375" style="2" customWidth="1"/>
    <col min="797" max="1024" width="6.7109375" style="2"/>
    <col min="1025" max="1025" width="3.7109375" style="2" customWidth="1"/>
    <col min="1026" max="1026" width="5" style="2" customWidth="1"/>
    <col min="1027" max="1029" width="4.7109375" style="2" customWidth="1"/>
    <col min="1030" max="1030" width="25.7109375" style="2" customWidth="1"/>
    <col min="1031" max="1031" width="27.85546875" style="2" customWidth="1"/>
    <col min="1032" max="1032" width="18.140625" style="2" customWidth="1"/>
    <col min="1033" max="1033" width="13.7109375" style="2" customWidth="1"/>
    <col min="1034" max="1035" width="6.140625" style="2" customWidth="1"/>
    <col min="1036" max="1036" width="7.7109375" style="2" customWidth="1"/>
    <col min="1037" max="1037" width="12.42578125" style="2" customWidth="1"/>
    <col min="1038" max="1038" width="21.42578125" style="2" customWidth="1"/>
    <col min="1039" max="1039" width="15.42578125" style="2" customWidth="1"/>
    <col min="1040" max="1040" width="13.85546875" style="2" bestFit="1" customWidth="1"/>
    <col min="1041" max="1041" width="10.140625" style="2" customWidth="1"/>
    <col min="1042" max="1042" width="9" style="2" customWidth="1"/>
    <col min="1043" max="1043" width="9.140625" style="2" customWidth="1"/>
    <col min="1044" max="1044" width="9.5703125" style="2" customWidth="1"/>
    <col min="1045" max="1045" width="11.5703125" style="2" bestFit="1" customWidth="1"/>
    <col min="1046" max="1051" width="6.7109375" style="2"/>
    <col min="1052" max="1052" width="9.7109375" style="2" customWidth="1"/>
    <col min="1053" max="1280" width="6.7109375" style="2"/>
    <col min="1281" max="1281" width="3.7109375" style="2" customWidth="1"/>
    <col min="1282" max="1282" width="5" style="2" customWidth="1"/>
    <col min="1283" max="1285" width="4.7109375" style="2" customWidth="1"/>
    <col min="1286" max="1286" width="25.7109375" style="2" customWidth="1"/>
    <col min="1287" max="1287" width="27.85546875" style="2" customWidth="1"/>
    <col min="1288" max="1288" width="18.140625" style="2" customWidth="1"/>
    <col min="1289" max="1289" width="13.7109375" style="2" customWidth="1"/>
    <col min="1290" max="1291" width="6.140625" style="2" customWidth="1"/>
    <col min="1292" max="1292" width="7.7109375" style="2" customWidth="1"/>
    <col min="1293" max="1293" width="12.42578125" style="2" customWidth="1"/>
    <col min="1294" max="1294" width="21.42578125" style="2" customWidth="1"/>
    <col min="1295" max="1295" width="15.42578125" style="2" customWidth="1"/>
    <col min="1296" max="1296" width="13.85546875" style="2" bestFit="1" customWidth="1"/>
    <col min="1297" max="1297" width="10.140625" style="2" customWidth="1"/>
    <col min="1298" max="1298" width="9" style="2" customWidth="1"/>
    <col min="1299" max="1299" width="9.140625" style="2" customWidth="1"/>
    <col min="1300" max="1300" width="9.5703125" style="2" customWidth="1"/>
    <col min="1301" max="1301" width="11.5703125" style="2" bestFit="1" customWidth="1"/>
    <col min="1302" max="1307" width="6.7109375" style="2"/>
    <col min="1308" max="1308" width="9.7109375" style="2" customWidth="1"/>
    <col min="1309" max="1536" width="6.7109375" style="2"/>
    <col min="1537" max="1537" width="3.7109375" style="2" customWidth="1"/>
    <col min="1538" max="1538" width="5" style="2" customWidth="1"/>
    <col min="1539" max="1541" width="4.7109375" style="2" customWidth="1"/>
    <col min="1542" max="1542" width="25.7109375" style="2" customWidth="1"/>
    <col min="1543" max="1543" width="27.85546875" style="2" customWidth="1"/>
    <col min="1544" max="1544" width="18.140625" style="2" customWidth="1"/>
    <col min="1545" max="1545" width="13.7109375" style="2" customWidth="1"/>
    <col min="1546" max="1547" width="6.140625" style="2" customWidth="1"/>
    <col min="1548" max="1548" width="7.7109375" style="2" customWidth="1"/>
    <col min="1549" max="1549" width="12.42578125" style="2" customWidth="1"/>
    <col min="1550" max="1550" width="21.42578125" style="2" customWidth="1"/>
    <col min="1551" max="1551" width="15.42578125" style="2" customWidth="1"/>
    <col min="1552" max="1552" width="13.85546875" style="2" bestFit="1" customWidth="1"/>
    <col min="1553" max="1553" width="10.140625" style="2" customWidth="1"/>
    <col min="1554" max="1554" width="9" style="2" customWidth="1"/>
    <col min="1555" max="1555" width="9.140625" style="2" customWidth="1"/>
    <col min="1556" max="1556" width="9.5703125" style="2" customWidth="1"/>
    <col min="1557" max="1557" width="11.5703125" style="2" bestFit="1" customWidth="1"/>
    <col min="1558" max="1563" width="6.7109375" style="2"/>
    <col min="1564" max="1564" width="9.7109375" style="2" customWidth="1"/>
    <col min="1565" max="1792" width="6.7109375" style="2"/>
    <col min="1793" max="1793" width="3.7109375" style="2" customWidth="1"/>
    <col min="1794" max="1794" width="5" style="2" customWidth="1"/>
    <col min="1795" max="1797" width="4.7109375" style="2" customWidth="1"/>
    <col min="1798" max="1798" width="25.7109375" style="2" customWidth="1"/>
    <col min="1799" max="1799" width="27.85546875" style="2" customWidth="1"/>
    <col min="1800" max="1800" width="18.140625" style="2" customWidth="1"/>
    <col min="1801" max="1801" width="13.7109375" style="2" customWidth="1"/>
    <col min="1802" max="1803" width="6.140625" style="2" customWidth="1"/>
    <col min="1804" max="1804" width="7.7109375" style="2" customWidth="1"/>
    <col min="1805" max="1805" width="12.42578125" style="2" customWidth="1"/>
    <col min="1806" max="1806" width="21.42578125" style="2" customWidth="1"/>
    <col min="1807" max="1807" width="15.42578125" style="2" customWidth="1"/>
    <col min="1808" max="1808" width="13.85546875" style="2" bestFit="1" customWidth="1"/>
    <col min="1809" max="1809" width="10.140625" style="2" customWidth="1"/>
    <col min="1810" max="1810" width="9" style="2" customWidth="1"/>
    <col min="1811" max="1811" width="9.140625" style="2" customWidth="1"/>
    <col min="1812" max="1812" width="9.5703125" style="2" customWidth="1"/>
    <col min="1813" max="1813" width="11.5703125" style="2" bestFit="1" customWidth="1"/>
    <col min="1814" max="1819" width="6.7109375" style="2"/>
    <col min="1820" max="1820" width="9.7109375" style="2" customWidth="1"/>
    <col min="1821" max="2048" width="6.7109375" style="2"/>
    <col min="2049" max="2049" width="3.7109375" style="2" customWidth="1"/>
    <col min="2050" max="2050" width="5" style="2" customWidth="1"/>
    <col min="2051" max="2053" width="4.7109375" style="2" customWidth="1"/>
    <col min="2054" max="2054" width="25.7109375" style="2" customWidth="1"/>
    <col min="2055" max="2055" width="27.85546875" style="2" customWidth="1"/>
    <col min="2056" max="2056" width="18.140625" style="2" customWidth="1"/>
    <col min="2057" max="2057" width="13.7109375" style="2" customWidth="1"/>
    <col min="2058" max="2059" width="6.140625" style="2" customWidth="1"/>
    <col min="2060" max="2060" width="7.7109375" style="2" customWidth="1"/>
    <col min="2061" max="2061" width="12.42578125" style="2" customWidth="1"/>
    <col min="2062" max="2062" width="21.42578125" style="2" customWidth="1"/>
    <col min="2063" max="2063" width="15.42578125" style="2" customWidth="1"/>
    <col min="2064" max="2064" width="13.85546875" style="2" bestFit="1" customWidth="1"/>
    <col min="2065" max="2065" width="10.140625" style="2" customWidth="1"/>
    <col min="2066" max="2066" width="9" style="2" customWidth="1"/>
    <col min="2067" max="2067" width="9.140625" style="2" customWidth="1"/>
    <col min="2068" max="2068" width="9.5703125" style="2" customWidth="1"/>
    <col min="2069" max="2069" width="11.5703125" style="2" bestFit="1" customWidth="1"/>
    <col min="2070" max="2075" width="6.7109375" style="2"/>
    <col min="2076" max="2076" width="9.7109375" style="2" customWidth="1"/>
    <col min="2077" max="2304" width="6.7109375" style="2"/>
    <col min="2305" max="2305" width="3.7109375" style="2" customWidth="1"/>
    <col min="2306" max="2306" width="5" style="2" customWidth="1"/>
    <col min="2307" max="2309" width="4.7109375" style="2" customWidth="1"/>
    <col min="2310" max="2310" width="25.7109375" style="2" customWidth="1"/>
    <col min="2311" max="2311" width="27.85546875" style="2" customWidth="1"/>
    <col min="2312" max="2312" width="18.140625" style="2" customWidth="1"/>
    <col min="2313" max="2313" width="13.7109375" style="2" customWidth="1"/>
    <col min="2314" max="2315" width="6.140625" style="2" customWidth="1"/>
    <col min="2316" max="2316" width="7.7109375" style="2" customWidth="1"/>
    <col min="2317" max="2317" width="12.42578125" style="2" customWidth="1"/>
    <col min="2318" max="2318" width="21.42578125" style="2" customWidth="1"/>
    <col min="2319" max="2319" width="15.42578125" style="2" customWidth="1"/>
    <col min="2320" max="2320" width="13.85546875" style="2" bestFit="1" customWidth="1"/>
    <col min="2321" max="2321" width="10.140625" style="2" customWidth="1"/>
    <col min="2322" max="2322" width="9" style="2" customWidth="1"/>
    <col min="2323" max="2323" width="9.140625" style="2" customWidth="1"/>
    <col min="2324" max="2324" width="9.5703125" style="2" customWidth="1"/>
    <col min="2325" max="2325" width="11.5703125" style="2" bestFit="1" customWidth="1"/>
    <col min="2326" max="2331" width="6.7109375" style="2"/>
    <col min="2332" max="2332" width="9.7109375" style="2" customWidth="1"/>
    <col min="2333" max="2560" width="6.7109375" style="2"/>
    <col min="2561" max="2561" width="3.7109375" style="2" customWidth="1"/>
    <col min="2562" max="2562" width="5" style="2" customWidth="1"/>
    <col min="2563" max="2565" width="4.7109375" style="2" customWidth="1"/>
    <col min="2566" max="2566" width="25.7109375" style="2" customWidth="1"/>
    <col min="2567" max="2567" width="27.85546875" style="2" customWidth="1"/>
    <col min="2568" max="2568" width="18.140625" style="2" customWidth="1"/>
    <col min="2569" max="2569" width="13.7109375" style="2" customWidth="1"/>
    <col min="2570" max="2571" width="6.140625" style="2" customWidth="1"/>
    <col min="2572" max="2572" width="7.7109375" style="2" customWidth="1"/>
    <col min="2573" max="2573" width="12.42578125" style="2" customWidth="1"/>
    <col min="2574" max="2574" width="21.42578125" style="2" customWidth="1"/>
    <col min="2575" max="2575" width="15.42578125" style="2" customWidth="1"/>
    <col min="2576" max="2576" width="13.85546875" style="2" bestFit="1" customWidth="1"/>
    <col min="2577" max="2577" width="10.140625" style="2" customWidth="1"/>
    <col min="2578" max="2578" width="9" style="2" customWidth="1"/>
    <col min="2579" max="2579" width="9.140625" style="2" customWidth="1"/>
    <col min="2580" max="2580" width="9.5703125" style="2" customWidth="1"/>
    <col min="2581" max="2581" width="11.5703125" style="2" bestFit="1" customWidth="1"/>
    <col min="2582" max="2587" width="6.7109375" style="2"/>
    <col min="2588" max="2588" width="9.7109375" style="2" customWidth="1"/>
    <col min="2589" max="2816" width="6.7109375" style="2"/>
    <col min="2817" max="2817" width="3.7109375" style="2" customWidth="1"/>
    <col min="2818" max="2818" width="5" style="2" customWidth="1"/>
    <col min="2819" max="2821" width="4.7109375" style="2" customWidth="1"/>
    <col min="2822" max="2822" width="25.7109375" style="2" customWidth="1"/>
    <col min="2823" max="2823" width="27.85546875" style="2" customWidth="1"/>
    <col min="2824" max="2824" width="18.140625" style="2" customWidth="1"/>
    <col min="2825" max="2825" width="13.7109375" style="2" customWidth="1"/>
    <col min="2826" max="2827" width="6.140625" style="2" customWidth="1"/>
    <col min="2828" max="2828" width="7.7109375" style="2" customWidth="1"/>
    <col min="2829" max="2829" width="12.42578125" style="2" customWidth="1"/>
    <col min="2830" max="2830" width="21.42578125" style="2" customWidth="1"/>
    <col min="2831" max="2831" width="15.42578125" style="2" customWidth="1"/>
    <col min="2832" max="2832" width="13.85546875" style="2" bestFit="1" customWidth="1"/>
    <col min="2833" max="2833" width="10.140625" style="2" customWidth="1"/>
    <col min="2834" max="2834" width="9" style="2" customWidth="1"/>
    <col min="2835" max="2835" width="9.140625" style="2" customWidth="1"/>
    <col min="2836" max="2836" width="9.5703125" style="2" customWidth="1"/>
    <col min="2837" max="2837" width="11.5703125" style="2" bestFit="1" customWidth="1"/>
    <col min="2838" max="2843" width="6.7109375" style="2"/>
    <col min="2844" max="2844" width="9.7109375" style="2" customWidth="1"/>
    <col min="2845" max="3072" width="6.7109375" style="2"/>
    <col min="3073" max="3073" width="3.7109375" style="2" customWidth="1"/>
    <col min="3074" max="3074" width="5" style="2" customWidth="1"/>
    <col min="3075" max="3077" width="4.7109375" style="2" customWidth="1"/>
    <col min="3078" max="3078" width="25.7109375" style="2" customWidth="1"/>
    <col min="3079" max="3079" width="27.85546875" style="2" customWidth="1"/>
    <col min="3080" max="3080" width="18.140625" style="2" customWidth="1"/>
    <col min="3081" max="3081" width="13.7109375" style="2" customWidth="1"/>
    <col min="3082" max="3083" width="6.140625" style="2" customWidth="1"/>
    <col min="3084" max="3084" width="7.7109375" style="2" customWidth="1"/>
    <col min="3085" max="3085" width="12.42578125" style="2" customWidth="1"/>
    <col min="3086" max="3086" width="21.42578125" style="2" customWidth="1"/>
    <col min="3087" max="3087" width="15.42578125" style="2" customWidth="1"/>
    <col min="3088" max="3088" width="13.85546875" style="2" bestFit="1" customWidth="1"/>
    <col min="3089" max="3089" width="10.140625" style="2" customWidth="1"/>
    <col min="3090" max="3090" width="9" style="2" customWidth="1"/>
    <col min="3091" max="3091" width="9.140625" style="2" customWidth="1"/>
    <col min="3092" max="3092" width="9.5703125" style="2" customWidth="1"/>
    <col min="3093" max="3093" width="11.5703125" style="2" bestFit="1" customWidth="1"/>
    <col min="3094" max="3099" width="6.7109375" style="2"/>
    <col min="3100" max="3100" width="9.7109375" style="2" customWidth="1"/>
    <col min="3101" max="3328" width="6.7109375" style="2"/>
    <col min="3329" max="3329" width="3.7109375" style="2" customWidth="1"/>
    <col min="3330" max="3330" width="5" style="2" customWidth="1"/>
    <col min="3331" max="3333" width="4.7109375" style="2" customWidth="1"/>
    <col min="3334" max="3334" width="25.7109375" style="2" customWidth="1"/>
    <col min="3335" max="3335" width="27.85546875" style="2" customWidth="1"/>
    <col min="3336" max="3336" width="18.140625" style="2" customWidth="1"/>
    <col min="3337" max="3337" width="13.7109375" style="2" customWidth="1"/>
    <col min="3338" max="3339" width="6.140625" style="2" customWidth="1"/>
    <col min="3340" max="3340" width="7.7109375" style="2" customWidth="1"/>
    <col min="3341" max="3341" width="12.42578125" style="2" customWidth="1"/>
    <col min="3342" max="3342" width="21.42578125" style="2" customWidth="1"/>
    <col min="3343" max="3343" width="15.42578125" style="2" customWidth="1"/>
    <col min="3344" max="3344" width="13.85546875" style="2" bestFit="1" customWidth="1"/>
    <col min="3345" max="3345" width="10.140625" style="2" customWidth="1"/>
    <col min="3346" max="3346" width="9" style="2" customWidth="1"/>
    <col min="3347" max="3347" width="9.140625" style="2" customWidth="1"/>
    <col min="3348" max="3348" width="9.5703125" style="2" customWidth="1"/>
    <col min="3349" max="3349" width="11.5703125" style="2" bestFit="1" customWidth="1"/>
    <col min="3350" max="3355" width="6.7109375" style="2"/>
    <col min="3356" max="3356" width="9.7109375" style="2" customWidth="1"/>
    <col min="3357" max="3584" width="6.7109375" style="2"/>
    <col min="3585" max="3585" width="3.7109375" style="2" customWidth="1"/>
    <col min="3586" max="3586" width="5" style="2" customWidth="1"/>
    <col min="3587" max="3589" width="4.7109375" style="2" customWidth="1"/>
    <col min="3590" max="3590" width="25.7109375" style="2" customWidth="1"/>
    <col min="3591" max="3591" width="27.85546875" style="2" customWidth="1"/>
    <col min="3592" max="3592" width="18.140625" style="2" customWidth="1"/>
    <col min="3593" max="3593" width="13.7109375" style="2" customWidth="1"/>
    <col min="3594" max="3595" width="6.140625" style="2" customWidth="1"/>
    <col min="3596" max="3596" width="7.7109375" style="2" customWidth="1"/>
    <col min="3597" max="3597" width="12.42578125" style="2" customWidth="1"/>
    <col min="3598" max="3598" width="21.42578125" style="2" customWidth="1"/>
    <col min="3599" max="3599" width="15.42578125" style="2" customWidth="1"/>
    <col min="3600" max="3600" width="13.85546875" style="2" bestFit="1" customWidth="1"/>
    <col min="3601" max="3601" width="10.140625" style="2" customWidth="1"/>
    <col min="3602" max="3602" width="9" style="2" customWidth="1"/>
    <col min="3603" max="3603" width="9.140625" style="2" customWidth="1"/>
    <col min="3604" max="3604" width="9.5703125" style="2" customWidth="1"/>
    <col min="3605" max="3605" width="11.5703125" style="2" bestFit="1" customWidth="1"/>
    <col min="3606" max="3611" width="6.7109375" style="2"/>
    <col min="3612" max="3612" width="9.7109375" style="2" customWidth="1"/>
    <col min="3613" max="3840" width="6.7109375" style="2"/>
    <col min="3841" max="3841" width="3.7109375" style="2" customWidth="1"/>
    <col min="3842" max="3842" width="5" style="2" customWidth="1"/>
    <col min="3843" max="3845" width="4.7109375" style="2" customWidth="1"/>
    <col min="3846" max="3846" width="25.7109375" style="2" customWidth="1"/>
    <col min="3847" max="3847" width="27.85546875" style="2" customWidth="1"/>
    <col min="3848" max="3848" width="18.140625" style="2" customWidth="1"/>
    <col min="3849" max="3849" width="13.7109375" style="2" customWidth="1"/>
    <col min="3850" max="3851" width="6.140625" style="2" customWidth="1"/>
    <col min="3852" max="3852" width="7.7109375" style="2" customWidth="1"/>
    <col min="3853" max="3853" width="12.42578125" style="2" customWidth="1"/>
    <col min="3854" max="3854" width="21.42578125" style="2" customWidth="1"/>
    <col min="3855" max="3855" width="15.42578125" style="2" customWidth="1"/>
    <col min="3856" max="3856" width="13.85546875" style="2" bestFit="1" customWidth="1"/>
    <col min="3857" max="3857" width="10.140625" style="2" customWidth="1"/>
    <col min="3858" max="3858" width="9" style="2" customWidth="1"/>
    <col min="3859" max="3859" width="9.140625" style="2" customWidth="1"/>
    <col min="3860" max="3860" width="9.5703125" style="2" customWidth="1"/>
    <col min="3861" max="3861" width="11.5703125" style="2" bestFit="1" customWidth="1"/>
    <col min="3862" max="3867" width="6.7109375" style="2"/>
    <col min="3868" max="3868" width="9.7109375" style="2" customWidth="1"/>
    <col min="3869" max="4096" width="6.7109375" style="2"/>
    <col min="4097" max="4097" width="3.7109375" style="2" customWidth="1"/>
    <col min="4098" max="4098" width="5" style="2" customWidth="1"/>
    <col min="4099" max="4101" width="4.7109375" style="2" customWidth="1"/>
    <col min="4102" max="4102" width="25.7109375" style="2" customWidth="1"/>
    <col min="4103" max="4103" width="27.85546875" style="2" customWidth="1"/>
    <col min="4104" max="4104" width="18.140625" style="2" customWidth="1"/>
    <col min="4105" max="4105" width="13.7109375" style="2" customWidth="1"/>
    <col min="4106" max="4107" width="6.140625" style="2" customWidth="1"/>
    <col min="4108" max="4108" width="7.7109375" style="2" customWidth="1"/>
    <col min="4109" max="4109" width="12.42578125" style="2" customWidth="1"/>
    <col min="4110" max="4110" width="21.42578125" style="2" customWidth="1"/>
    <col min="4111" max="4111" width="15.42578125" style="2" customWidth="1"/>
    <col min="4112" max="4112" width="13.85546875" style="2" bestFit="1" customWidth="1"/>
    <col min="4113" max="4113" width="10.140625" style="2" customWidth="1"/>
    <col min="4114" max="4114" width="9" style="2" customWidth="1"/>
    <col min="4115" max="4115" width="9.140625" style="2" customWidth="1"/>
    <col min="4116" max="4116" width="9.5703125" style="2" customWidth="1"/>
    <col min="4117" max="4117" width="11.5703125" style="2" bestFit="1" customWidth="1"/>
    <col min="4118" max="4123" width="6.7109375" style="2"/>
    <col min="4124" max="4124" width="9.7109375" style="2" customWidth="1"/>
    <col min="4125" max="4352" width="6.7109375" style="2"/>
    <col min="4353" max="4353" width="3.7109375" style="2" customWidth="1"/>
    <col min="4354" max="4354" width="5" style="2" customWidth="1"/>
    <col min="4355" max="4357" width="4.7109375" style="2" customWidth="1"/>
    <col min="4358" max="4358" width="25.7109375" style="2" customWidth="1"/>
    <col min="4359" max="4359" width="27.85546875" style="2" customWidth="1"/>
    <col min="4360" max="4360" width="18.140625" style="2" customWidth="1"/>
    <col min="4361" max="4361" width="13.7109375" style="2" customWidth="1"/>
    <col min="4362" max="4363" width="6.140625" style="2" customWidth="1"/>
    <col min="4364" max="4364" width="7.7109375" style="2" customWidth="1"/>
    <col min="4365" max="4365" width="12.42578125" style="2" customWidth="1"/>
    <col min="4366" max="4366" width="21.42578125" style="2" customWidth="1"/>
    <col min="4367" max="4367" width="15.42578125" style="2" customWidth="1"/>
    <col min="4368" max="4368" width="13.85546875" style="2" bestFit="1" customWidth="1"/>
    <col min="4369" max="4369" width="10.140625" style="2" customWidth="1"/>
    <col min="4370" max="4370" width="9" style="2" customWidth="1"/>
    <col min="4371" max="4371" width="9.140625" style="2" customWidth="1"/>
    <col min="4372" max="4372" width="9.5703125" style="2" customWidth="1"/>
    <col min="4373" max="4373" width="11.5703125" style="2" bestFit="1" customWidth="1"/>
    <col min="4374" max="4379" width="6.7109375" style="2"/>
    <col min="4380" max="4380" width="9.7109375" style="2" customWidth="1"/>
    <col min="4381" max="4608" width="6.7109375" style="2"/>
    <col min="4609" max="4609" width="3.7109375" style="2" customWidth="1"/>
    <col min="4610" max="4610" width="5" style="2" customWidth="1"/>
    <col min="4611" max="4613" width="4.7109375" style="2" customWidth="1"/>
    <col min="4614" max="4614" width="25.7109375" style="2" customWidth="1"/>
    <col min="4615" max="4615" width="27.85546875" style="2" customWidth="1"/>
    <col min="4616" max="4616" width="18.140625" style="2" customWidth="1"/>
    <col min="4617" max="4617" width="13.7109375" style="2" customWidth="1"/>
    <col min="4618" max="4619" width="6.140625" style="2" customWidth="1"/>
    <col min="4620" max="4620" width="7.7109375" style="2" customWidth="1"/>
    <col min="4621" max="4621" width="12.42578125" style="2" customWidth="1"/>
    <col min="4622" max="4622" width="21.42578125" style="2" customWidth="1"/>
    <col min="4623" max="4623" width="15.42578125" style="2" customWidth="1"/>
    <col min="4624" max="4624" width="13.85546875" style="2" bestFit="1" customWidth="1"/>
    <col min="4625" max="4625" width="10.140625" style="2" customWidth="1"/>
    <col min="4626" max="4626" width="9" style="2" customWidth="1"/>
    <col min="4627" max="4627" width="9.140625" style="2" customWidth="1"/>
    <col min="4628" max="4628" width="9.5703125" style="2" customWidth="1"/>
    <col min="4629" max="4629" width="11.5703125" style="2" bestFit="1" customWidth="1"/>
    <col min="4630" max="4635" width="6.7109375" style="2"/>
    <col min="4636" max="4636" width="9.7109375" style="2" customWidth="1"/>
    <col min="4637" max="4864" width="6.7109375" style="2"/>
    <col min="4865" max="4865" width="3.7109375" style="2" customWidth="1"/>
    <col min="4866" max="4866" width="5" style="2" customWidth="1"/>
    <col min="4867" max="4869" width="4.7109375" style="2" customWidth="1"/>
    <col min="4870" max="4870" width="25.7109375" style="2" customWidth="1"/>
    <col min="4871" max="4871" width="27.85546875" style="2" customWidth="1"/>
    <col min="4872" max="4872" width="18.140625" style="2" customWidth="1"/>
    <col min="4873" max="4873" width="13.7109375" style="2" customWidth="1"/>
    <col min="4874" max="4875" width="6.140625" style="2" customWidth="1"/>
    <col min="4876" max="4876" width="7.7109375" style="2" customWidth="1"/>
    <col min="4877" max="4877" width="12.42578125" style="2" customWidth="1"/>
    <col min="4878" max="4878" width="21.42578125" style="2" customWidth="1"/>
    <col min="4879" max="4879" width="15.42578125" style="2" customWidth="1"/>
    <col min="4880" max="4880" width="13.85546875" style="2" bestFit="1" customWidth="1"/>
    <col min="4881" max="4881" width="10.140625" style="2" customWidth="1"/>
    <col min="4882" max="4882" width="9" style="2" customWidth="1"/>
    <col min="4883" max="4883" width="9.140625" style="2" customWidth="1"/>
    <col min="4884" max="4884" width="9.5703125" style="2" customWidth="1"/>
    <col min="4885" max="4885" width="11.5703125" style="2" bestFit="1" customWidth="1"/>
    <col min="4886" max="4891" width="6.7109375" style="2"/>
    <col min="4892" max="4892" width="9.7109375" style="2" customWidth="1"/>
    <col min="4893" max="5120" width="6.7109375" style="2"/>
    <col min="5121" max="5121" width="3.7109375" style="2" customWidth="1"/>
    <col min="5122" max="5122" width="5" style="2" customWidth="1"/>
    <col min="5123" max="5125" width="4.7109375" style="2" customWidth="1"/>
    <col min="5126" max="5126" width="25.7109375" style="2" customWidth="1"/>
    <col min="5127" max="5127" width="27.85546875" style="2" customWidth="1"/>
    <col min="5128" max="5128" width="18.140625" style="2" customWidth="1"/>
    <col min="5129" max="5129" width="13.7109375" style="2" customWidth="1"/>
    <col min="5130" max="5131" width="6.140625" style="2" customWidth="1"/>
    <col min="5132" max="5132" width="7.7109375" style="2" customWidth="1"/>
    <col min="5133" max="5133" width="12.42578125" style="2" customWidth="1"/>
    <col min="5134" max="5134" width="21.42578125" style="2" customWidth="1"/>
    <col min="5135" max="5135" width="15.42578125" style="2" customWidth="1"/>
    <col min="5136" max="5136" width="13.85546875" style="2" bestFit="1" customWidth="1"/>
    <col min="5137" max="5137" width="10.140625" style="2" customWidth="1"/>
    <col min="5138" max="5138" width="9" style="2" customWidth="1"/>
    <col min="5139" max="5139" width="9.140625" style="2" customWidth="1"/>
    <col min="5140" max="5140" width="9.5703125" style="2" customWidth="1"/>
    <col min="5141" max="5141" width="11.5703125" style="2" bestFit="1" customWidth="1"/>
    <col min="5142" max="5147" width="6.7109375" style="2"/>
    <col min="5148" max="5148" width="9.7109375" style="2" customWidth="1"/>
    <col min="5149" max="5376" width="6.7109375" style="2"/>
    <col min="5377" max="5377" width="3.7109375" style="2" customWidth="1"/>
    <col min="5378" max="5378" width="5" style="2" customWidth="1"/>
    <col min="5379" max="5381" width="4.7109375" style="2" customWidth="1"/>
    <col min="5382" max="5382" width="25.7109375" style="2" customWidth="1"/>
    <col min="5383" max="5383" width="27.85546875" style="2" customWidth="1"/>
    <col min="5384" max="5384" width="18.140625" style="2" customWidth="1"/>
    <col min="5385" max="5385" width="13.7109375" style="2" customWidth="1"/>
    <col min="5386" max="5387" width="6.140625" style="2" customWidth="1"/>
    <col min="5388" max="5388" width="7.7109375" style="2" customWidth="1"/>
    <col min="5389" max="5389" width="12.42578125" style="2" customWidth="1"/>
    <col min="5390" max="5390" width="21.42578125" style="2" customWidth="1"/>
    <col min="5391" max="5391" width="15.42578125" style="2" customWidth="1"/>
    <col min="5392" max="5392" width="13.85546875" style="2" bestFit="1" customWidth="1"/>
    <col min="5393" max="5393" width="10.140625" style="2" customWidth="1"/>
    <col min="5394" max="5394" width="9" style="2" customWidth="1"/>
    <col min="5395" max="5395" width="9.140625" style="2" customWidth="1"/>
    <col min="5396" max="5396" width="9.5703125" style="2" customWidth="1"/>
    <col min="5397" max="5397" width="11.5703125" style="2" bestFit="1" customWidth="1"/>
    <col min="5398" max="5403" width="6.7109375" style="2"/>
    <col min="5404" max="5404" width="9.7109375" style="2" customWidth="1"/>
    <col min="5405" max="5632" width="6.7109375" style="2"/>
    <col min="5633" max="5633" width="3.7109375" style="2" customWidth="1"/>
    <col min="5634" max="5634" width="5" style="2" customWidth="1"/>
    <col min="5635" max="5637" width="4.7109375" style="2" customWidth="1"/>
    <col min="5638" max="5638" width="25.7109375" style="2" customWidth="1"/>
    <col min="5639" max="5639" width="27.85546875" style="2" customWidth="1"/>
    <col min="5640" max="5640" width="18.140625" style="2" customWidth="1"/>
    <col min="5641" max="5641" width="13.7109375" style="2" customWidth="1"/>
    <col min="5642" max="5643" width="6.140625" style="2" customWidth="1"/>
    <col min="5644" max="5644" width="7.7109375" style="2" customWidth="1"/>
    <col min="5645" max="5645" width="12.42578125" style="2" customWidth="1"/>
    <col min="5646" max="5646" width="21.42578125" style="2" customWidth="1"/>
    <col min="5647" max="5647" width="15.42578125" style="2" customWidth="1"/>
    <col min="5648" max="5648" width="13.85546875" style="2" bestFit="1" customWidth="1"/>
    <col min="5649" max="5649" width="10.140625" style="2" customWidth="1"/>
    <col min="5650" max="5650" width="9" style="2" customWidth="1"/>
    <col min="5651" max="5651" width="9.140625" style="2" customWidth="1"/>
    <col min="5652" max="5652" width="9.5703125" style="2" customWidth="1"/>
    <col min="5653" max="5653" width="11.5703125" style="2" bestFit="1" customWidth="1"/>
    <col min="5654" max="5659" width="6.7109375" style="2"/>
    <col min="5660" max="5660" width="9.7109375" style="2" customWidth="1"/>
    <col min="5661" max="5888" width="6.7109375" style="2"/>
    <col min="5889" max="5889" width="3.7109375" style="2" customWidth="1"/>
    <col min="5890" max="5890" width="5" style="2" customWidth="1"/>
    <col min="5891" max="5893" width="4.7109375" style="2" customWidth="1"/>
    <col min="5894" max="5894" width="25.7109375" style="2" customWidth="1"/>
    <col min="5895" max="5895" width="27.85546875" style="2" customWidth="1"/>
    <col min="5896" max="5896" width="18.140625" style="2" customWidth="1"/>
    <col min="5897" max="5897" width="13.7109375" style="2" customWidth="1"/>
    <col min="5898" max="5899" width="6.140625" style="2" customWidth="1"/>
    <col min="5900" max="5900" width="7.7109375" style="2" customWidth="1"/>
    <col min="5901" max="5901" width="12.42578125" style="2" customWidth="1"/>
    <col min="5902" max="5902" width="21.42578125" style="2" customWidth="1"/>
    <col min="5903" max="5903" width="15.42578125" style="2" customWidth="1"/>
    <col min="5904" max="5904" width="13.85546875" style="2" bestFit="1" customWidth="1"/>
    <col min="5905" max="5905" width="10.140625" style="2" customWidth="1"/>
    <col min="5906" max="5906" width="9" style="2" customWidth="1"/>
    <col min="5907" max="5907" width="9.140625" style="2" customWidth="1"/>
    <col min="5908" max="5908" width="9.5703125" style="2" customWidth="1"/>
    <col min="5909" max="5909" width="11.5703125" style="2" bestFit="1" customWidth="1"/>
    <col min="5910" max="5915" width="6.7109375" style="2"/>
    <col min="5916" max="5916" width="9.7109375" style="2" customWidth="1"/>
    <col min="5917" max="6144" width="6.7109375" style="2"/>
    <col min="6145" max="6145" width="3.7109375" style="2" customWidth="1"/>
    <col min="6146" max="6146" width="5" style="2" customWidth="1"/>
    <col min="6147" max="6149" width="4.7109375" style="2" customWidth="1"/>
    <col min="6150" max="6150" width="25.7109375" style="2" customWidth="1"/>
    <col min="6151" max="6151" width="27.85546875" style="2" customWidth="1"/>
    <col min="6152" max="6152" width="18.140625" style="2" customWidth="1"/>
    <col min="6153" max="6153" width="13.7109375" style="2" customWidth="1"/>
    <col min="6154" max="6155" width="6.140625" style="2" customWidth="1"/>
    <col min="6156" max="6156" width="7.7109375" style="2" customWidth="1"/>
    <col min="6157" max="6157" width="12.42578125" style="2" customWidth="1"/>
    <col min="6158" max="6158" width="21.42578125" style="2" customWidth="1"/>
    <col min="6159" max="6159" width="15.42578125" style="2" customWidth="1"/>
    <col min="6160" max="6160" width="13.85546875" style="2" bestFit="1" customWidth="1"/>
    <col min="6161" max="6161" width="10.140625" style="2" customWidth="1"/>
    <col min="6162" max="6162" width="9" style="2" customWidth="1"/>
    <col min="6163" max="6163" width="9.140625" style="2" customWidth="1"/>
    <col min="6164" max="6164" width="9.5703125" style="2" customWidth="1"/>
    <col min="6165" max="6165" width="11.5703125" style="2" bestFit="1" customWidth="1"/>
    <col min="6166" max="6171" width="6.7109375" style="2"/>
    <col min="6172" max="6172" width="9.7109375" style="2" customWidth="1"/>
    <col min="6173" max="6400" width="6.7109375" style="2"/>
    <col min="6401" max="6401" width="3.7109375" style="2" customWidth="1"/>
    <col min="6402" max="6402" width="5" style="2" customWidth="1"/>
    <col min="6403" max="6405" width="4.7109375" style="2" customWidth="1"/>
    <col min="6406" max="6406" width="25.7109375" style="2" customWidth="1"/>
    <col min="6407" max="6407" width="27.85546875" style="2" customWidth="1"/>
    <col min="6408" max="6408" width="18.140625" style="2" customWidth="1"/>
    <col min="6409" max="6409" width="13.7109375" style="2" customWidth="1"/>
    <col min="6410" max="6411" width="6.140625" style="2" customWidth="1"/>
    <col min="6412" max="6412" width="7.7109375" style="2" customWidth="1"/>
    <col min="6413" max="6413" width="12.42578125" style="2" customWidth="1"/>
    <col min="6414" max="6414" width="21.42578125" style="2" customWidth="1"/>
    <col min="6415" max="6415" width="15.42578125" style="2" customWidth="1"/>
    <col min="6416" max="6416" width="13.85546875" style="2" bestFit="1" customWidth="1"/>
    <col min="6417" max="6417" width="10.140625" style="2" customWidth="1"/>
    <col min="6418" max="6418" width="9" style="2" customWidth="1"/>
    <col min="6419" max="6419" width="9.140625" style="2" customWidth="1"/>
    <col min="6420" max="6420" width="9.5703125" style="2" customWidth="1"/>
    <col min="6421" max="6421" width="11.5703125" style="2" bestFit="1" customWidth="1"/>
    <col min="6422" max="6427" width="6.7109375" style="2"/>
    <col min="6428" max="6428" width="9.7109375" style="2" customWidth="1"/>
    <col min="6429" max="6656" width="6.7109375" style="2"/>
    <col min="6657" max="6657" width="3.7109375" style="2" customWidth="1"/>
    <col min="6658" max="6658" width="5" style="2" customWidth="1"/>
    <col min="6659" max="6661" width="4.7109375" style="2" customWidth="1"/>
    <col min="6662" max="6662" width="25.7109375" style="2" customWidth="1"/>
    <col min="6663" max="6663" width="27.85546875" style="2" customWidth="1"/>
    <col min="6664" max="6664" width="18.140625" style="2" customWidth="1"/>
    <col min="6665" max="6665" width="13.7109375" style="2" customWidth="1"/>
    <col min="6666" max="6667" width="6.140625" style="2" customWidth="1"/>
    <col min="6668" max="6668" width="7.7109375" style="2" customWidth="1"/>
    <col min="6669" max="6669" width="12.42578125" style="2" customWidth="1"/>
    <col min="6670" max="6670" width="21.42578125" style="2" customWidth="1"/>
    <col min="6671" max="6671" width="15.42578125" style="2" customWidth="1"/>
    <col min="6672" max="6672" width="13.85546875" style="2" bestFit="1" customWidth="1"/>
    <col min="6673" max="6673" width="10.140625" style="2" customWidth="1"/>
    <col min="6674" max="6674" width="9" style="2" customWidth="1"/>
    <col min="6675" max="6675" width="9.140625" style="2" customWidth="1"/>
    <col min="6676" max="6676" width="9.5703125" style="2" customWidth="1"/>
    <col min="6677" max="6677" width="11.5703125" style="2" bestFit="1" customWidth="1"/>
    <col min="6678" max="6683" width="6.7109375" style="2"/>
    <col min="6684" max="6684" width="9.7109375" style="2" customWidth="1"/>
    <col min="6685" max="6912" width="6.7109375" style="2"/>
    <col min="6913" max="6913" width="3.7109375" style="2" customWidth="1"/>
    <col min="6914" max="6914" width="5" style="2" customWidth="1"/>
    <col min="6915" max="6917" width="4.7109375" style="2" customWidth="1"/>
    <col min="6918" max="6918" width="25.7109375" style="2" customWidth="1"/>
    <col min="6919" max="6919" width="27.85546875" style="2" customWidth="1"/>
    <col min="6920" max="6920" width="18.140625" style="2" customWidth="1"/>
    <col min="6921" max="6921" width="13.7109375" style="2" customWidth="1"/>
    <col min="6922" max="6923" width="6.140625" style="2" customWidth="1"/>
    <col min="6924" max="6924" width="7.7109375" style="2" customWidth="1"/>
    <col min="6925" max="6925" width="12.42578125" style="2" customWidth="1"/>
    <col min="6926" max="6926" width="21.42578125" style="2" customWidth="1"/>
    <col min="6927" max="6927" width="15.42578125" style="2" customWidth="1"/>
    <col min="6928" max="6928" width="13.85546875" style="2" bestFit="1" customWidth="1"/>
    <col min="6929" max="6929" width="10.140625" style="2" customWidth="1"/>
    <col min="6930" max="6930" width="9" style="2" customWidth="1"/>
    <col min="6931" max="6931" width="9.140625" style="2" customWidth="1"/>
    <col min="6932" max="6932" width="9.5703125" style="2" customWidth="1"/>
    <col min="6933" max="6933" width="11.5703125" style="2" bestFit="1" customWidth="1"/>
    <col min="6934" max="6939" width="6.7109375" style="2"/>
    <col min="6940" max="6940" width="9.7109375" style="2" customWidth="1"/>
    <col min="6941" max="7168" width="6.7109375" style="2"/>
    <col min="7169" max="7169" width="3.7109375" style="2" customWidth="1"/>
    <col min="7170" max="7170" width="5" style="2" customWidth="1"/>
    <col min="7171" max="7173" width="4.7109375" style="2" customWidth="1"/>
    <col min="7174" max="7174" width="25.7109375" style="2" customWidth="1"/>
    <col min="7175" max="7175" width="27.85546875" style="2" customWidth="1"/>
    <col min="7176" max="7176" width="18.140625" style="2" customWidth="1"/>
    <col min="7177" max="7177" width="13.7109375" style="2" customWidth="1"/>
    <col min="7178" max="7179" width="6.140625" style="2" customWidth="1"/>
    <col min="7180" max="7180" width="7.7109375" style="2" customWidth="1"/>
    <col min="7181" max="7181" width="12.42578125" style="2" customWidth="1"/>
    <col min="7182" max="7182" width="21.42578125" style="2" customWidth="1"/>
    <col min="7183" max="7183" width="15.42578125" style="2" customWidth="1"/>
    <col min="7184" max="7184" width="13.85546875" style="2" bestFit="1" customWidth="1"/>
    <col min="7185" max="7185" width="10.140625" style="2" customWidth="1"/>
    <col min="7186" max="7186" width="9" style="2" customWidth="1"/>
    <col min="7187" max="7187" width="9.140625" style="2" customWidth="1"/>
    <col min="7188" max="7188" width="9.5703125" style="2" customWidth="1"/>
    <col min="7189" max="7189" width="11.5703125" style="2" bestFit="1" customWidth="1"/>
    <col min="7190" max="7195" width="6.7109375" style="2"/>
    <col min="7196" max="7196" width="9.7109375" style="2" customWidth="1"/>
    <col min="7197" max="7424" width="6.7109375" style="2"/>
    <col min="7425" max="7425" width="3.7109375" style="2" customWidth="1"/>
    <col min="7426" max="7426" width="5" style="2" customWidth="1"/>
    <col min="7427" max="7429" width="4.7109375" style="2" customWidth="1"/>
    <col min="7430" max="7430" width="25.7109375" style="2" customWidth="1"/>
    <col min="7431" max="7431" width="27.85546875" style="2" customWidth="1"/>
    <col min="7432" max="7432" width="18.140625" style="2" customWidth="1"/>
    <col min="7433" max="7433" width="13.7109375" style="2" customWidth="1"/>
    <col min="7434" max="7435" width="6.140625" style="2" customWidth="1"/>
    <col min="7436" max="7436" width="7.7109375" style="2" customWidth="1"/>
    <col min="7437" max="7437" width="12.42578125" style="2" customWidth="1"/>
    <col min="7438" max="7438" width="21.42578125" style="2" customWidth="1"/>
    <col min="7439" max="7439" width="15.42578125" style="2" customWidth="1"/>
    <col min="7440" max="7440" width="13.85546875" style="2" bestFit="1" customWidth="1"/>
    <col min="7441" max="7441" width="10.140625" style="2" customWidth="1"/>
    <col min="7442" max="7442" width="9" style="2" customWidth="1"/>
    <col min="7443" max="7443" width="9.140625" style="2" customWidth="1"/>
    <col min="7444" max="7444" width="9.5703125" style="2" customWidth="1"/>
    <col min="7445" max="7445" width="11.5703125" style="2" bestFit="1" customWidth="1"/>
    <col min="7446" max="7451" width="6.7109375" style="2"/>
    <col min="7452" max="7452" width="9.7109375" style="2" customWidth="1"/>
    <col min="7453" max="7680" width="6.7109375" style="2"/>
    <col min="7681" max="7681" width="3.7109375" style="2" customWidth="1"/>
    <col min="7682" max="7682" width="5" style="2" customWidth="1"/>
    <col min="7683" max="7685" width="4.7109375" style="2" customWidth="1"/>
    <col min="7686" max="7686" width="25.7109375" style="2" customWidth="1"/>
    <col min="7687" max="7687" width="27.85546875" style="2" customWidth="1"/>
    <col min="7688" max="7688" width="18.140625" style="2" customWidth="1"/>
    <col min="7689" max="7689" width="13.7109375" style="2" customWidth="1"/>
    <col min="7690" max="7691" width="6.140625" style="2" customWidth="1"/>
    <col min="7692" max="7692" width="7.7109375" style="2" customWidth="1"/>
    <col min="7693" max="7693" width="12.42578125" style="2" customWidth="1"/>
    <col min="7694" max="7694" width="21.42578125" style="2" customWidth="1"/>
    <col min="7695" max="7695" width="15.42578125" style="2" customWidth="1"/>
    <col min="7696" max="7696" width="13.85546875" style="2" bestFit="1" customWidth="1"/>
    <col min="7697" max="7697" width="10.140625" style="2" customWidth="1"/>
    <col min="7698" max="7698" width="9" style="2" customWidth="1"/>
    <col min="7699" max="7699" width="9.140625" style="2" customWidth="1"/>
    <col min="7700" max="7700" width="9.5703125" style="2" customWidth="1"/>
    <col min="7701" max="7701" width="11.5703125" style="2" bestFit="1" customWidth="1"/>
    <col min="7702" max="7707" width="6.7109375" style="2"/>
    <col min="7708" max="7708" width="9.7109375" style="2" customWidth="1"/>
    <col min="7709" max="7936" width="6.7109375" style="2"/>
    <col min="7937" max="7937" width="3.7109375" style="2" customWidth="1"/>
    <col min="7938" max="7938" width="5" style="2" customWidth="1"/>
    <col min="7939" max="7941" width="4.7109375" style="2" customWidth="1"/>
    <col min="7942" max="7942" width="25.7109375" style="2" customWidth="1"/>
    <col min="7943" max="7943" width="27.85546875" style="2" customWidth="1"/>
    <col min="7944" max="7944" width="18.140625" style="2" customWidth="1"/>
    <col min="7945" max="7945" width="13.7109375" style="2" customWidth="1"/>
    <col min="7946" max="7947" width="6.140625" style="2" customWidth="1"/>
    <col min="7948" max="7948" width="7.7109375" style="2" customWidth="1"/>
    <col min="7949" max="7949" width="12.42578125" style="2" customWidth="1"/>
    <col min="7950" max="7950" width="21.42578125" style="2" customWidth="1"/>
    <col min="7951" max="7951" width="15.42578125" style="2" customWidth="1"/>
    <col min="7952" max="7952" width="13.85546875" style="2" bestFit="1" customWidth="1"/>
    <col min="7953" max="7953" width="10.140625" style="2" customWidth="1"/>
    <col min="7954" max="7954" width="9" style="2" customWidth="1"/>
    <col min="7955" max="7955" width="9.140625" style="2" customWidth="1"/>
    <col min="7956" max="7956" width="9.5703125" style="2" customWidth="1"/>
    <col min="7957" max="7957" width="11.5703125" style="2" bestFit="1" customWidth="1"/>
    <col min="7958" max="7963" width="6.7109375" style="2"/>
    <col min="7964" max="7964" width="9.7109375" style="2" customWidth="1"/>
    <col min="7965" max="8192" width="6.7109375" style="2"/>
    <col min="8193" max="8193" width="3.7109375" style="2" customWidth="1"/>
    <col min="8194" max="8194" width="5" style="2" customWidth="1"/>
    <col min="8195" max="8197" width="4.7109375" style="2" customWidth="1"/>
    <col min="8198" max="8198" width="25.7109375" style="2" customWidth="1"/>
    <col min="8199" max="8199" width="27.85546875" style="2" customWidth="1"/>
    <col min="8200" max="8200" width="18.140625" style="2" customWidth="1"/>
    <col min="8201" max="8201" width="13.7109375" style="2" customWidth="1"/>
    <col min="8202" max="8203" width="6.140625" style="2" customWidth="1"/>
    <col min="8204" max="8204" width="7.7109375" style="2" customWidth="1"/>
    <col min="8205" max="8205" width="12.42578125" style="2" customWidth="1"/>
    <col min="8206" max="8206" width="21.42578125" style="2" customWidth="1"/>
    <col min="8207" max="8207" width="15.42578125" style="2" customWidth="1"/>
    <col min="8208" max="8208" width="13.85546875" style="2" bestFit="1" customWidth="1"/>
    <col min="8209" max="8209" width="10.140625" style="2" customWidth="1"/>
    <col min="8210" max="8210" width="9" style="2" customWidth="1"/>
    <col min="8211" max="8211" width="9.140625" style="2" customWidth="1"/>
    <col min="8212" max="8212" width="9.5703125" style="2" customWidth="1"/>
    <col min="8213" max="8213" width="11.5703125" style="2" bestFit="1" customWidth="1"/>
    <col min="8214" max="8219" width="6.7109375" style="2"/>
    <col min="8220" max="8220" width="9.7109375" style="2" customWidth="1"/>
    <col min="8221" max="8448" width="6.7109375" style="2"/>
    <col min="8449" max="8449" width="3.7109375" style="2" customWidth="1"/>
    <col min="8450" max="8450" width="5" style="2" customWidth="1"/>
    <col min="8451" max="8453" width="4.7109375" style="2" customWidth="1"/>
    <col min="8454" max="8454" width="25.7109375" style="2" customWidth="1"/>
    <col min="8455" max="8455" width="27.85546875" style="2" customWidth="1"/>
    <col min="8456" max="8456" width="18.140625" style="2" customWidth="1"/>
    <col min="8457" max="8457" width="13.7109375" style="2" customWidth="1"/>
    <col min="8458" max="8459" width="6.140625" style="2" customWidth="1"/>
    <col min="8460" max="8460" width="7.7109375" style="2" customWidth="1"/>
    <col min="8461" max="8461" width="12.42578125" style="2" customWidth="1"/>
    <col min="8462" max="8462" width="21.42578125" style="2" customWidth="1"/>
    <col min="8463" max="8463" width="15.42578125" style="2" customWidth="1"/>
    <col min="8464" max="8464" width="13.85546875" style="2" bestFit="1" customWidth="1"/>
    <col min="8465" max="8465" width="10.140625" style="2" customWidth="1"/>
    <col min="8466" max="8466" width="9" style="2" customWidth="1"/>
    <col min="8467" max="8467" width="9.140625" style="2" customWidth="1"/>
    <col min="8468" max="8468" width="9.5703125" style="2" customWidth="1"/>
    <col min="8469" max="8469" width="11.5703125" style="2" bestFit="1" customWidth="1"/>
    <col min="8470" max="8475" width="6.7109375" style="2"/>
    <col min="8476" max="8476" width="9.7109375" style="2" customWidth="1"/>
    <col min="8477" max="8704" width="6.7109375" style="2"/>
    <col min="8705" max="8705" width="3.7109375" style="2" customWidth="1"/>
    <col min="8706" max="8706" width="5" style="2" customWidth="1"/>
    <col min="8707" max="8709" width="4.7109375" style="2" customWidth="1"/>
    <col min="8710" max="8710" width="25.7109375" style="2" customWidth="1"/>
    <col min="8711" max="8711" width="27.85546875" style="2" customWidth="1"/>
    <col min="8712" max="8712" width="18.140625" style="2" customWidth="1"/>
    <col min="8713" max="8713" width="13.7109375" style="2" customWidth="1"/>
    <col min="8714" max="8715" width="6.140625" style="2" customWidth="1"/>
    <col min="8716" max="8716" width="7.7109375" style="2" customWidth="1"/>
    <col min="8717" max="8717" width="12.42578125" style="2" customWidth="1"/>
    <col min="8718" max="8718" width="21.42578125" style="2" customWidth="1"/>
    <col min="8719" max="8719" width="15.42578125" style="2" customWidth="1"/>
    <col min="8720" max="8720" width="13.85546875" style="2" bestFit="1" customWidth="1"/>
    <col min="8721" max="8721" width="10.140625" style="2" customWidth="1"/>
    <col min="8722" max="8722" width="9" style="2" customWidth="1"/>
    <col min="8723" max="8723" width="9.140625" style="2" customWidth="1"/>
    <col min="8724" max="8724" width="9.5703125" style="2" customWidth="1"/>
    <col min="8725" max="8725" width="11.5703125" style="2" bestFit="1" customWidth="1"/>
    <col min="8726" max="8731" width="6.7109375" style="2"/>
    <col min="8732" max="8732" width="9.7109375" style="2" customWidth="1"/>
    <col min="8733" max="8960" width="6.7109375" style="2"/>
    <col min="8961" max="8961" width="3.7109375" style="2" customWidth="1"/>
    <col min="8962" max="8962" width="5" style="2" customWidth="1"/>
    <col min="8963" max="8965" width="4.7109375" style="2" customWidth="1"/>
    <col min="8966" max="8966" width="25.7109375" style="2" customWidth="1"/>
    <col min="8967" max="8967" width="27.85546875" style="2" customWidth="1"/>
    <col min="8968" max="8968" width="18.140625" style="2" customWidth="1"/>
    <col min="8969" max="8969" width="13.7109375" style="2" customWidth="1"/>
    <col min="8970" max="8971" width="6.140625" style="2" customWidth="1"/>
    <col min="8972" max="8972" width="7.7109375" style="2" customWidth="1"/>
    <col min="8973" max="8973" width="12.42578125" style="2" customWidth="1"/>
    <col min="8974" max="8974" width="21.42578125" style="2" customWidth="1"/>
    <col min="8975" max="8975" width="15.42578125" style="2" customWidth="1"/>
    <col min="8976" max="8976" width="13.85546875" style="2" bestFit="1" customWidth="1"/>
    <col min="8977" max="8977" width="10.140625" style="2" customWidth="1"/>
    <col min="8978" max="8978" width="9" style="2" customWidth="1"/>
    <col min="8979" max="8979" width="9.140625" style="2" customWidth="1"/>
    <col min="8980" max="8980" width="9.5703125" style="2" customWidth="1"/>
    <col min="8981" max="8981" width="11.5703125" style="2" bestFit="1" customWidth="1"/>
    <col min="8982" max="8987" width="6.7109375" style="2"/>
    <col min="8988" max="8988" width="9.7109375" style="2" customWidth="1"/>
    <col min="8989" max="9216" width="6.7109375" style="2"/>
    <col min="9217" max="9217" width="3.7109375" style="2" customWidth="1"/>
    <col min="9218" max="9218" width="5" style="2" customWidth="1"/>
    <col min="9219" max="9221" width="4.7109375" style="2" customWidth="1"/>
    <col min="9222" max="9222" width="25.7109375" style="2" customWidth="1"/>
    <col min="9223" max="9223" width="27.85546875" style="2" customWidth="1"/>
    <col min="9224" max="9224" width="18.140625" style="2" customWidth="1"/>
    <col min="9225" max="9225" width="13.7109375" style="2" customWidth="1"/>
    <col min="9226" max="9227" width="6.140625" style="2" customWidth="1"/>
    <col min="9228" max="9228" width="7.7109375" style="2" customWidth="1"/>
    <col min="9229" max="9229" width="12.42578125" style="2" customWidth="1"/>
    <col min="9230" max="9230" width="21.42578125" style="2" customWidth="1"/>
    <col min="9231" max="9231" width="15.42578125" style="2" customWidth="1"/>
    <col min="9232" max="9232" width="13.85546875" style="2" bestFit="1" customWidth="1"/>
    <col min="9233" max="9233" width="10.140625" style="2" customWidth="1"/>
    <col min="9234" max="9234" width="9" style="2" customWidth="1"/>
    <col min="9235" max="9235" width="9.140625" style="2" customWidth="1"/>
    <col min="9236" max="9236" width="9.5703125" style="2" customWidth="1"/>
    <col min="9237" max="9237" width="11.5703125" style="2" bestFit="1" customWidth="1"/>
    <col min="9238" max="9243" width="6.7109375" style="2"/>
    <col min="9244" max="9244" width="9.7109375" style="2" customWidth="1"/>
    <col min="9245" max="9472" width="6.7109375" style="2"/>
    <col min="9473" max="9473" width="3.7109375" style="2" customWidth="1"/>
    <col min="9474" max="9474" width="5" style="2" customWidth="1"/>
    <col min="9475" max="9477" width="4.7109375" style="2" customWidth="1"/>
    <col min="9478" max="9478" width="25.7109375" style="2" customWidth="1"/>
    <col min="9479" max="9479" width="27.85546875" style="2" customWidth="1"/>
    <col min="9480" max="9480" width="18.140625" style="2" customWidth="1"/>
    <col min="9481" max="9481" width="13.7109375" style="2" customWidth="1"/>
    <col min="9482" max="9483" width="6.140625" style="2" customWidth="1"/>
    <col min="9484" max="9484" width="7.7109375" style="2" customWidth="1"/>
    <col min="9485" max="9485" width="12.42578125" style="2" customWidth="1"/>
    <col min="9486" max="9486" width="21.42578125" style="2" customWidth="1"/>
    <col min="9487" max="9487" width="15.42578125" style="2" customWidth="1"/>
    <col min="9488" max="9488" width="13.85546875" style="2" bestFit="1" customWidth="1"/>
    <col min="9489" max="9489" width="10.140625" style="2" customWidth="1"/>
    <col min="9490" max="9490" width="9" style="2" customWidth="1"/>
    <col min="9491" max="9491" width="9.140625" style="2" customWidth="1"/>
    <col min="9492" max="9492" width="9.5703125" style="2" customWidth="1"/>
    <col min="9493" max="9493" width="11.5703125" style="2" bestFit="1" customWidth="1"/>
    <col min="9494" max="9499" width="6.7109375" style="2"/>
    <col min="9500" max="9500" width="9.7109375" style="2" customWidth="1"/>
    <col min="9501" max="9728" width="6.7109375" style="2"/>
    <col min="9729" max="9729" width="3.7109375" style="2" customWidth="1"/>
    <col min="9730" max="9730" width="5" style="2" customWidth="1"/>
    <col min="9731" max="9733" width="4.7109375" style="2" customWidth="1"/>
    <col min="9734" max="9734" width="25.7109375" style="2" customWidth="1"/>
    <col min="9735" max="9735" width="27.85546875" style="2" customWidth="1"/>
    <col min="9736" max="9736" width="18.140625" style="2" customWidth="1"/>
    <col min="9737" max="9737" width="13.7109375" style="2" customWidth="1"/>
    <col min="9738" max="9739" width="6.140625" style="2" customWidth="1"/>
    <col min="9740" max="9740" width="7.7109375" style="2" customWidth="1"/>
    <col min="9741" max="9741" width="12.42578125" style="2" customWidth="1"/>
    <col min="9742" max="9742" width="21.42578125" style="2" customWidth="1"/>
    <col min="9743" max="9743" width="15.42578125" style="2" customWidth="1"/>
    <col min="9744" max="9744" width="13.85546875" style="2" bestFit="1" customWidth="1"/>
    <col min="9745" max="9745" width="10.140625" style="2" customWidth="1"/>
    <col min="9746" max="9746" width="9" style="2" customWidth="1"/>
    <col min="9747" max="9747" width="9.140625" style="2" customWidth="1"/>
    <col min="9748" max="9748" width="9.5703125" style="2" customWidth="1"/>
    <col min="9749" max="9749" width="11.5703125" style="2" bestFit="1" customWidth="1"/>
    <col min="9750" max="9755" width="6.7109375" style="2"/>
    <col min="9756" max="9756" width="9.7109375" style="2" customWidth="1"/>
    <col min="9757" max="9984" width="6.7109375" style="2"/>
    <col min="9985" max="9985" width="3.7109375" style="2" customWidth="1"/>
    <col min="9986" max="9986" width="5" style="2" customWidth="1"/>
    <col min="9987" max="9989" width="4.7109375" style="2" customWidth="1"/>
    <col min="9990" max="9990" width="25.7109375" style="2" customWidth="1"/>
    <col min="9991" max="9991" width="27.85546875" style="2" customWidth="1"/>
    <col min="9992" max="9992" width="18.140625" style="2" customWidth="1"/>
    <col min="9993" max="9993" width="13.7109375" style="2" customWidth="1"/>
    <col min="9994" max="9995" width="6.140625" style="2" customWidth="1"/>
    <col min="9996" max="9996" width="7.7109375" style="2" customWidth="1"/>
    <col min="9997" max="9997" width="12.42578125" style="2" customWidth="1"/>
    <col min="9998" max="9998" width="21.42578125" style="2" customWidth="1"/>
    <col min="9999" max="9999" width="15.42578125" style="2" customWidth="1"/>
    <col min="10000" max="10000" width="13.85546875" style="2" bestFit="1" customWidth="1"/>
    <col min="10001" max="10001" width="10.140625" style="2" customWidth="1"/>
    <col min="10002" max="10002" width="9" style="2" customWidth="1"/>
    <col min="10003" max="10003" width="9.140625" style="2" customWidth="1"/>
    <col min="10004" max="10004" width="9.5703125" style="2" customWidth="1"/>
    <col min="10005" max="10005" width="11.5703125" style="2" bestFit="1" customWidth="1"/>
    <col min="10006" max="10011" width="6.7109375" style="2"/>
    <col min="10012" max="10012" width="9.7109375" style="2" customWidth="1"/>
    <col min="10013" max="10240" width="6.7109375" style="2"/>
    <col min="10241" max="10241" width="3.7109375" style="2" customWidth="1"/>
    <col min="10242" max="10242" width="5" style="2" customWidth="1"/>
    <col min="10243" max="10245" width="4.7109375" style="2" customWidth="1"/>
    <col min="10246" max="10246" width="25.7109375" style="2" customWidth="1"/>
    <col min="10247" max="10247" width="27.85546875" style="2" customWidth="1"/>
    <col min="10248" max="10248" width="18.140625" style="2" customWidth="1"/>
    <col min="10249" max="10249" width="13.7109375" style="2" customWidth="1"/>
    <col min="10250" max="10251" width="6.140625" style="2" customWidth="1"/>
    <col min="10252" max="10252" width="7.7109375" style="2" customWidth="1"/>
    <col min="10253" max="10253" width="12.42578125" style="2" customWidth="1"/>
    <col min="10254" max="10254" width="21.42578125" style="2" customWidth="1"/>
    <col min="10255" max="10255" width="15.42578125" style="2" customWidth="1"/>
    <col min="10256" max="10256" width="13.85546875" style="2" bestFit="1" customWidth="1"/>
    <col min="10257" max="10257" width="10.140625" style="2" customWidth="1"/>
    <col min="10258" max="10258" width="9" style="2" customWidth="1"/>
    <col min="10259" max="10259" width="9.140625" style="2" customWidth="1"/>
    <col min="10260" max="10260" width="9.5703125" style="2" customWidth="1"/>
    <col min="10261" max="10261" width="11.5703125" style="2" bestFit="1" customWidth="1"/>
    <col min="10262" max="10267" width="6.7109375" style="2"/>
    <col min="10268" max="10268" width="9.7109375" style="2" customWidth="1"/>
    <col min="10269" max="10496" width="6.7109375" style="2"/>
    <col min="10497" max="10497" width="3.7109375" style="2" customWidth="1"/>
    <col min="10498" max="10498" width="5" style="2" customWidth="1"/>
    <col min="10499" max="10501" width="4.7109375" style="2" customWidth="1"/>
    <col min="10502" max="10502" width="25.7109375" style="2" customWidth="1"/>
    <col min="10503" max="10503" width="27.85546875" style="2" customWidth="1"/>
    <col min="10504" max="10504" width="18.140625" style="2" customWidth="1"/>
    <col min="10505" max="10505" width="13.7109375" style="2" customWidth="1"/>
    <col min="10506" max="10507" width="6.140625" style="2" customWidth="1"/>
    <col min="10508" max="10508" width="7.7109375" style="2" customWidth="1"/>
    <col min="10509" max="10509" width="12.42578125" style="2" customWidth="1"/>
    <col min="10510" max="10510" width="21.42578125" style="2" customWidth="1"/>
    <col min="10511" max="10511" width="15.42578125" style="2" customWidth="1"/>
    <col min="10512" max="10512" width="13.85546875" style="2" bestFit="1" customWidth="1"/>
    <col min="10513" max="10513" width="10.140625" style="2" customWidth="1"/>
    <col min="10514" max="10514" width="9" style="2" customWidth="1"/>
    <col min="10515" max="10515" width="9.140625" style="2" customWidth="1"/>
    <col min="10516" max="10516" width="9.5703125" style="2" customWidth="1"/>
    <col min="10517" max="10517" width="11.5703125" style="2" bestFit="1" customWidth="1"/>
    <col min="10518" max="10523" width="6.7109375" style="2"/>
    <col min="10524" max="10524" width="9.7109375" style="2" customWidth="1"/>
    <col min="10525" max="10752" width="6.7109375" style="2"/>
    <col min="10753" max="10753" width="3.7109375" style="2" customWidth="1"/>
    <col min="10754" max="10754" width="5" style="2" customWidth="1"/>
    <col min="10755" max="10757" width="4.7109375" style="2" customWidth="1"/>
    <col min="10758" max="10758" width="25.7109375" style="2" customWidth="1"/>
    <col min="10759" max="10759" width="27.85546875" style="2" customWidth="1"/>
    <col min="10760" max="10760" width="18.140625" style="2" customWidth="1"/>
    <col min="10761" max="10761" width="13.7109375" style="2" customWidth="1"/>
    <col min="10762" max="10763" width="6.140625" style="2" customWidth="1"/>
    <col min="10764" max="10764" width="7.7109375" style="2" customWidth="1"/>
    <col min="10765" max="10765" width="12.42578125" style="2" customWidth="1"/>
    <col min="10766" max="10766" width="21.42578125" style="2" customWidth="1"/>
    <col min="10767" max="10767" width="15.42578125" style="2" customWidth="1"/>
    <col min="10768" max="10768" width="13.85546875" style="2" bestFit="1" customWidth="1"/>
    <col min="10769" max="10769" width="10.140625" style="2" customWidth="1"/>
    <col min="10770" max="10770" width="9" style="2" customWidth="1"/>
    <col min="10771" max="10771" width="9.140625" style="2" customWidth="1"/>
    <col min="10772" max="10772" width="9.5703125" style="2" customWidth="1"/>
    <col min="10773" max="10773" width="11.5703125" style="2" bestFit="1" customWidth="1"/>
    <col min="10774" max="10779" width="6.7109375" style="2"/>
    <col min="10780" max="10780" width="9.7109375" style="2" customWidth="1"/>
    <col min="10781" max="11008" width="6.7109375" style="2"/>
    <col min="11009" max="11009" width="3.7109375" style="2" customWidth="1"/>
    <col min="11010" max="11010" width="5" style="2" customWidth="1"/>
    <col min="11011" max="11013" width="4.7109375" style="2" customWidth="1"/>
    <col min="11014" max="11014" width="25.7109375" style="2" customWidth="1"/>
    <col min="11015" max="11015" width="27.85546875" style="2" customWidth="1"/>
    <col min="11016" max="11016" width="18.140625" style="2" customWidth="1"/>
    <col min="11017" max="11017" width="13.7109375" style="2" customWidth="1"/>
    <col min="11018" max="11019" width="6.140625" style="2" customWidth="1"/>
    <col min="11020" max="11020" width="7.7109375" style="2" customWidth="1"/>
    <col min="11021" max="11021" width="12.42578125" style="2" customWidth="1"/>
    <col min="11022" max="11022" width="21.42578125" style="2" customWidth="1"/>
    <col min="11023" max="11023" width="15.42578125" style="2" customWidth="1"/>
    <col min="11024" max="11024" width="13.85546875" style="2" bestFit="1" customWidth="1"/>
    <col min="11025" max="11025" width="10.140625" style="2" customWidth="1"/>
    <col min="11026" max="11026" width="9" style="2" customWidth="1"/>
    <col min="11027" max="11027" width="9.140625" style="2" customWidth="1"/>
    <col min="11028" max="11028" width="9.5703125" style="2" customWidth="1"/>
    <col min="11029" max="11029" width="11.5703125" style="2" bestFit="1" customWidth="1"/>
    <col min="11030" max="11035" width="6.7109375" style="2"/>
    <col min="11036" max="11036" width="9.7109375" style="2" customWidth="1"/>
    <col min="11037" max="11264" width="6.7109375" style="2"/>
    <col min="11265" max="11265" width="3.7109375" style="2" customWidth="1"/>
    <col min="11266" max="11266" width="5" style="2" customWidth="1"/>
    <col min="11267" max="11269" width="4.7109375" style="2" customWidth="1"/>
    <col min="11270" max="11270" width="25.7109375" style="2" customWidth="1"/>
    <col min="11271" max="11271" width="27.85546875" style="2" customWidth="1"/>
    <col min="11272" max="11272" width="18.140625" style="2" customWidth="1"/>
    <col min="11273" max="11273" width="13.7109375" style="2" customWidth="1"/>
    <col min="11274" max="11275" width="6.140625" style="2" customWidth="1"/>
    <col min="11276" max="11276" width="7.7109375" style="2" customWidth="1"/>
    <col min="11277" max="11277" width="12.42578125" style="2" customWidth="1"/>
    <col min="11278" max="11278" width="21.42578125" style="2" customWidth="1"/>
    <col min="11279" max="11279" width="15.42578125" style="2" customWidth="1"/>
    <col min="11280" max="11280" width="13.85546875" style="2" bestFit="1" customWidth="1"/>
    <col min="11281" max="11281" width="10.140625" style="2" customWidth="1"/>
    <col min="11282" max="11282" width="9" style="2" customWidth="1"/>
    <col min="11283" max="11283" width="9.140625" style="2" customWidth="1"/>
    <col min="11284" max="11284" width="9.5703125" style="2" customWidth="1"/>
    <col min="11285" max="11285" width="11.5703125" style="2" bestFit="1" customWidth="1"/>
    <col min="11286" max="11291" width="6.7109375" style="2"/>
    <col min="11292" max="11292" width="9.7109375" style="2" customWidth="1"/>
    <col min="11293" max="11520" width="6.7109375" style="2"/>
    <col min="11521" max="11521" width="3.7109375" style="2" customWidth="1"/>
    <col min="11522" max="11522" width="5" style="2" customWidth="1"/>
    <col min="11523" max="11525" width="4.7109375" style="2" customWidth="1"/>
    <col min="11526" max="11526" width="25.7109375" style="2" customWidth="1"/>
    <col min="11527" max="11527" width="27.85546875" style="2" customWidth="1"/>
    <col min="11528" max="11528" width="18.140625" style="2" customWidth="1"/>
    <col min="11529" max="11529" width="13.7109375" style="2" customWidth="1"/>
    <col min="11530" max="11531" width="6.140625" style="2" customWidth="1"/>
    <col min="11532" max="11532" width="7.7109375" style="2" customWidth="1"/>
    <col min="11533" max="11533" width="12.42578125" style="2" customWidth="1"/>
    <col min="11534" max="11534" width="21.42578125" style="2" customWidth="1"/>
    <col min="11535" max="11535" width="15.42578125" style="2" customWidth="1"/>
    <col min="11536" max="11536" width="13.85546875" style="2" bestFit="1" customWidth="1"/>
    <col min="11537" max="11537" width="10.140625" style="2" customWidth="1"/>
    <col min="11538" max="11538" width="9" style="2" customWidth="1"/>
    <col min="11539" max="11539" width="9.140625" style="2" customWidth="1"/>
    <col min="11540" max="11540" width="9.5703125" style="2" customWidth="1"/>
    <col min="11541" max="11541" width="11.5703125" style="2" bestFit="1" customWidth="1"/>
    <col min="11542" max="11547" width="6.7109375" style="2"/>
    <col min="11548" max="11548" width="9.7109375" style="2" customWidth="1"/>
    <col min="11549" max="11776" width="6.7109375" style="2"/>
    <col min="11777" max="11777" width="3.7109375" style="2" customWidth="1"/>
    <col min="11778" max="11778" width="5" style="2" customWidth="1"/>
    <col min="11779" max="11781" width="4.7109375" style="2" customWidth="1"/>
    <col min="11782" max="11782" width="25.7109375" style="2" customWidth="1"/>
    <col min="11783" max="11783" width="27.85546875" style="2" customWidth="1"/>
    <col min="11784" max="11784" width="18.140625" style="2" customWidth="1"/>
    <col min="11785" max="11785" width="13.7109375" style="2" customWidth="1"/>
    <col min="11786" max="11787" width="6.140625" style="2" customWidth="1"/>
    <col min="11788" max="11788" width="7.7109375" style="2" customWidth="1"/>
    <col min="11789" max="11789" width="12.42578125" style="2" customWidth="1"/>
    <col min="11790" max="11790" width="21.42578125" style="2" customWidth="1"/>
    <col min="11791" max="11791" width="15.42578125" style="2" customWidth="1"/>
    <col min="11792" max="11792" width="13.85546875" style="2" bestFit="1" customWidth="1"/>
    <col min="11793" max="11793" width="10.140625" style="2" customWidth="1"/>
    <col min="11794" max="11794" width="9" style="2" customWidth="1"/>
    <col min="11795" max="11795" width="9.140625" style="2" customWidth="1"/>
    <col min="11796" max="11796" width="9.5703125" style="2" customWidth="1"/>
    <col min="11797" max="11797" width="11.5703125" style="2" bestFit="1" customWidth="1"/>
    <col min="11798" max="11803" width="6.7109375" style="2"/>
    <col min="11804" max="11804" width="9.7109375" style="2" customWidth="1"/>
    <col min="11805" max="12032" width="6.7109375" style="2"/>
    <col min="12033" max="12033" width="3.7109375" style="2" customWidth="1"/>
    <col min="12034" max="12034" width="5" style="2" customWidth="1"/>
    <col min="12035" max="12037" width="4.7109375" style="2" customWidth="1"/>
    <col min="12038" max="12038" width="25.7109375" style="2" customWidth="1"/>
    <col min="12039" max="12039" width="27.85546875" style="2" customWidth="1"/>
    <col min="12040" max="12040" width="18.140625" style="2" customWidth="1"/>
    <col min="12041" max="12041" width="13.7109375" style="2" customWidth="1"/>
    <col min="12042" max="12043" width="6.140625" style="2" customWidth="1"/>
    <col min="12044" max="12044" width="7.7109375" style="2" customWidth="1"/>
    <col min="12045" max="12045" width="12.42578125" style="2" customWidth="1"/>
    <col min="12046" max="12046" width="21.42578125" style="2" customWidth="1"/>
    <col min="12047" max="12047" width="15.42578125" style="2" customWidth="1"/>
    <col min="12048" max="12048" width="13.85546875" style="2" bestFit="1" customWidth="1"/>
    <col min="12049" max="12049" width="10.140625" style="2" customWidth="1"/>
    <col min="12050" max="12050" width="9" style="2" customWidth="1"/>
    <col min="12051" max="12051" width="9.140625" style="2" customWidth="1"/>
    <col min="12052" max="12052" width="9.5703125" style="2" customWidth="1"/>
    <col min="12053" max="12053" width="11.5703125" style="2" bestFit="1" customWidth="1"/>
    <col min="12054" max="12059" width="6.7109375" style="2"/>
    <col min="12060" max="12060" width="9.7109375" style="2" customWidth="1"/>
    <col min="12061" max="12288" width="6.7109375" style="2"/>
    <col min="12289" max="12289" width="3.7109375" style="2" customWidth="1"/>
    <col min="12290" max="12290" width="5" style="2" customWidth="1"/>
    <col min="12291" max="12293" width="4.7109375" style="2" customWidth="1"/>
    <col min="12294" max="12294" width="25.7109375" style="2" customWidth="1"/>
    <col min="12295" max="12295" width="27.85546875" style="2" customWidth="1"/>
    <col min="12296" max="12296" width="18.140625" style="2" customWidth="1"/>
    <col min="12297" max="12297" width="13.7109375" style="2" customWidth="1"/>
    <col min="12298" max="12299" width="6.140625" style="2" customWidth="1"/>
    <col min="12300" max="12300" width="7.7109375" style="2" customWidth="1"/>
    <col min="12301" max="12301" width="12.42578125" style="2" customWidth="1"/>
    <col min="12302" max="12302" width="21.42578125" style="2" customWidth="1"/>
    <col min="12303" max="12303" width="15.42578125" style="2" customWidth="1"/>
    <col min="12304" max="12304" width="13.85546875" style="2" bestFit="1" customWidth="1"/>
    <col min="12305" max="12305" width="10.140625" style="2" customWidth="1"/>
    <col min="12306" max="12306" width="9" style="2" customWidth="1"/>
    <col min="12307" max="12307" width="9.140625" style="2" customWidth="1"/>
    <col min="12308" max="12308" width="9.5703125" style="2" customWidth="1"/>
    <col min="12309" max="12309" width="11.5703125" style="2" bestFit="1" customWidth="1"/>
    <col min="12310" max="12315" width="6.7109375" style="2"/>
    <col min="12316" max="12316" width="9.7109375" style="2" customWidth="1"/>
    <col min="12317" max="12544" width="6.7109375" style="2"/>
    <col min="12545" max="12545" width="3.7109375" style="2" customWidth="1"/>
    <col min="12546" max="12546" width="5" style="2" customWidth="1"/>
    <col min="12547" max="12549" width="4.7109375" style="2" customWidth="1"/>
    <col min="12550" max="12550" width="25.7109375" style="2" customWidth="1"/>
    <col min="12551" max="12551" width="27.85546875" style="2" customWidth="1"/>
    <col min="12552" max="12552" width="18.140625" style="2" customWidth="1"/>
    <col min="12553" max="12553" width="13.7109375" style="2" customWidth="1"/>
    <col min="12554" max="12555" width="6.140625" style="2" customWidth="1"/>
    <col min="12556" max="12556" width="7.7109375" style="2" customWidth="1"/>
    <col min="12557" max="12557" width="12.42578125" style="2" customWidth="1"/>
    <col min="12558" max="12558" width="21.42578125" style="2" customWidth="1"/>
    <col min="12559" max="12559" width="15.42578125" style="2" customWidth="1"/>
    <col min="12560" max="12560" width="13.85546875" style="2" bestFit="1" customWidth="1"/>
    <col min="12561" max="12561" width="10.140625" style="2" customWidth="1"/>
    <col min="12562" max="12562" width="9" style="2" customWidth="1"/>
    <col min="12563" max="12563" width="9.140625" style="2" customWidth="1"/>
    <col min="12564" max="12564" width="9.5703125" style="2" customWidth="1"/>
    <col min="12565" max="12565" width="11.5703125" style="2" bestFit="1" customWidth="1"/>
    <col min="12566" max="12571" width="6.7109375" style="2"/>
    <col min="12572" max="12572" width="9.7109375" style="2" customWidth="1"/>
    <col min="12573" max="12800" width="6.7109375" style="2"/>
    <col min="12801" max="12801" width="3.7109375" style="2" customWidth="1"/>
    <col min="12802" max="12802" width="5" style="2" customWidth="1"/>
    <col min="12803" max="12805" width="4.7109375" style="2" customWidth="1"/>
    <col min="12806" max="12806" width="25.7109375" style="2" customWidth="1"/>
    <col min="12807" max="12807" width="27.85546875" style="2" customWidth="1"/>
    <col min="12808" max="12808" width="18.140625" style="2" customWidth="1"/>
    <col min="12809" max="12809" width="13.7109375" style="2" customWidth="1"/>
    <col min="12810" max="12811" width="6.140625" style="2" customWidth="1"/>
    <col min="12812" max="12812" width="7.7109375" style="2" customWidth="1"/>
    <col min="12813" max="12813" width="12.42578125" style="2" customWidth="1"/>
    <col min="12814" max="12814" width="21.42578125" style="2" customWidth="1"/>
    <col min="12815" max="12815" width="15.42578125" style="2" customWidth="1"/>
    <col min="12816" max="12816" width="13.85546875" style="2" bestFit="1" customWidth="1"/>
    <col min="12817" max="12817" width="10.140625" style="2" customWidth="1"/>
    <col min="12818" max="12818" width="9" style="2" customWidth="1"/>
    <col min="12819" max="12819" width="9.140625" style="2" customWidth="1"/>
    <col min="12820" max="12820" width="9.5703125" style="2" customWidth="1"/>
    <col min="12821" max="12821" width="11.5703125" style="2" bestFit="1" customWidth="1"/>
    <col min="12822" max="12827" width="6.7109375" style="2"/>
    <col min="12828" max="12828" width="9.7109375" style="2" customWidth="1"/>
    <col min="12829" max="13056" width="6.7109375" style="2"/>
    <col min="13057" max="13057" width="3.7109375" style="2" customWidth="1"/>
    <col min="13058" max="13058" width="5" style="2" customWidth="1"/>
    <col min="13059" max="13061" width="4.7109375" style="2" customWidth="1"/>
    <col min="13062" max="13062" width="25.7109375" style="2" customWidth="1"/>
    <col min="13063" max="13063" width="27.85546875" style="2" customWidth="1"/>
    <col min="13064" max="13064" width="18.140625" style="2" customWidth="1"/>
    <col min="13065" max="13065" width="13.7109375" style="2" customWidth="1"/>
    <col min="13066" max="13067" width="6.140625" style="2" customWidth="1"/>
    <col min="13068" max="13068" width="7.7109375" style="2" customWidth="1"/>
    <col min="13069" max="13069" width="12.42578125" style="2" customWidth="1"/>
    <col min="13070" max="13070" width="21.42578125" style="2" customWidth="1"/>
    <col min="13071" max="13071" width="15.42578125" style="2" customWidth="1"/>
    <col min="13072" max="13072" width="13.85546875" style="2" bestFit="1" customWidth="1"/>
    <col min="13073" max="13073" width="10.140625" style="2" customWidth="1"/>
    <col min="13074" max="13074" width="9" style="2" customWidth="1"/>
    <col min="13075" max="13075" width="9.140625" style="2" customWidth="1"/>
    <col min="13076" max="13076" width="9.5703125" style="2" customWidth="1"/>
    <col min="13077" max="13077" width="11.5703125" style="2" bestFit="1" customWidth="1"/>
    <col min="13078" max="13083" width="6.7109375" style="2"/>
    <col min="13084" max="13084" width="9.7109375" style="2" customWidth="1"/>
    <col min="13085" max="13312" width="6.7109375" style="2"/>
    <col min="13313" max="13313" width="3.7109375" style="2" customWidth="1"/>
    <col min="13314" max="13314" width="5" style="2" customWidth="1"/>
    <col min="13315" max="13317" width="4.7109375" style="2" customWidth="1"/>
    <col min="13318" max="13318" width="25.7109375" style="2" customWidth="1"/>
    <col min="13319" max="13319" width="27.85546875" style="2" customWidth="1"/>
    <col min="13320" max="13320" width="18.140625" style="2" customWidth="1"/>
    <col min="13321" max="13321" width="13.7109375" style="2" customWidth="1"/>
    <col min="13322" max="13323" width="6.140625" style="2" customWidth="1"/>
    <col min="13324" max="13324" width="7.7109375" style="2" customWidth="1"/>
    <col min="13325" max="13325" width="12.42578125" style="2" customWidth="1"/>
    <col min="13326" max="13326" width="21.42578125" style="2" customWidth="1"/>
    <col min="13327" max="13327" width="15.42578125" style="2" customWidth="1"/>
    <col min="13328" max="13328" width="13.85546875" style="2" bestFit="1" customWidth="1"/>
    <col min="13329" max="13329" width="10.140625" style="2" customWidth="1"/>
    <col min="13330" max="13330" width="9" style="2" customWidth="1"/>
    <col min="13331" max="13331" width="9.140625" style="2" customWidth="1"/>
    <col min="13332" max="13332" width="9.5703125" style="2" customWidth="1"/>
    <col min="13333" max="13333" width="11.5703125" style="2" bestFit="1" customWidth="1"/>
    <col min="13334" max="13339" width="6.7109375" style="2"/>
    <col min="13340" max="13340" width="9.7109375" style="2" customWidth="1"/>
    <col min="13341" max="13568" width="6.7109375" style="2"/>
    <col min="13569" max="13569" width="3.7109375" style="2" customWidth="1"/>
    <col min="13570" max="13570" width="5" style="2" customWidth="1"/>
    <col min="13571" max="13573" width="4.7109375" style="2" customWidth="1"/>
    <col min="13574" max="13574" width="25.7109375" style="2" customWidth="1"/>
    <col min="13575" max="13575" width="27.85546875" style="2" customWidth="1"/>
    <col min="13576" max="13576" width="18.140625" style="2" customWidth="1"/>
    <col min="13577" max="13577" width="13.7109375" style="2" customWidth="1"/>
    <col min="13578" max="13579" width="6.140625" style="2" customWidth="1"/>
    <col min="13580" max="13580" width="7.7109375" style="2" customWidth="1"/>
    <col min="13581" max="13581" width="12.42578125" style="2" customWidth="1"/>
    <col min="13582" max="13582" width="21.42578125" style="2" customWidth="1"/>
    <col min="13583" max="13583" width="15.42578125" style="2" customWidth="1"/>
    <col min="13584" max="13584" width="13.85546875" style="2" bestFit="1" customWidth="1"/>
    <col min="13585" max="13585" width="10.140625" style="2" customWidth="1"/>
    <col min="13586" max="13586" width="9" style="2" customWidth="1"/>
    <col min="13587" max="13587" width="9.140625" style="2" customWidth="1"/>
    <col min="13588" max="13588" width="9.5703125" style="2" customWidth="1"/>
    <col min="13589" max="13589" width="11.5703125" style="2" bestFit="1" customWidth="1"/>
    <col min="13590" max="13595" width="6.7109375" style="2"/>
    <col min="13596" max="13596" width="9.7109375" style="2" customWidth="1"/>
    <col min="13597" max="13824" width="6.7109375" style="2"/>
    <col min="13825" max="13825" width="3.7109375" style="2" customWidth="1"/>
    <col min="13826" max="13826" width="5" style="2" customWidth="1"/>
    <col min="13827" max="13829" width="4.7109375" style="2" customWidth="1"/>
    <col min="13830" max="13830" width="25.7109375" style="2" customWidth="1"/>
    <col min="13831" max="13831" width="27.85546875" style="2" customWidth="1"/>
    <col min="13832" max="13832" width="18.140625" style="2" customWidth="1"/>
    <col min="13833" max="13833" width="13.7109375" style="2" customWidth="1"/>
    <col min="13834" max="13835" width="6.140625" style="2" customWidth="1"/>
    <col min="13836" max="13836" width="7.7109375" style="2" customWidth="1"/>
    <col min="13837" max="13837" width="12.42578125" style="2" customWidth="1"/>
    <col min="13838" max="13838" width="21.42578125" style="2" customWidth="1"/>
    <col min="13839" max="13839" width="15.42578125" style="2" customWidth="1"/>
    <col min="13840" max="13840" width="13.85546875" style="2" bestFit="1" customWidth="1"/>
    <col min="13841" max="13841" width="10.140625" style="2" customWidth="1"/>
    <col min="13842" max="13842" width="9" style="2" customWidth="1"/>
    <col min="13843" max="13843" width="9.140625" style="2" customWidth="1"/>
    <col min="13844" max="13844" width="9.5703125" style="2" customWidth="1"/>
    <col min="13845" max="13845" width="11.5703125" style="2" bestFit="1" customWidth="1"/>
    <col min="13846" max="13851" width="6.7109375" style="2"/>
    <col min="13852" max="13852" width="9.7109375" style="2" customWidth="1"/>
    <col min="13853" max="14080" width="6.7109375" style="2"/>
    <col min="14081" max="14081" width="3.7109375" style="2" customWidth="1"/>
    <col min="14082" max="14082" width="5" style="2" customWidth="1"/>
    <col min="14083" max="14085" width="4.7109375" style="2" customWidth="1"/>
    <col min="14086" max="14086" width="25.7109375" style="2" customWidth="1"/>
    <col min="14087" max="14087" width="27.85546875" style="2" customWidth="1"/>
    <col min="14088" max="14088" width="18.140625" style="2" customWidth="1"/>
    <col min="14089" max="14089" width="13.7109375" style="2" customWidth="1"/>
    <col min="14090" max="14091" width="6.140625" style="2" customWidth="1"/>
    <col min="14092" max="14092" width="7.7109375" style="2" customWidth="1"/>
    <col min="14093" max="14093" width="12.42578125" style="2" customWidth="1"/>
    <col min="14094" max="14094" width="21.42578125" style="2" customWidth="1"/>
    <col min="14095" max="14095" width="15.42578125" style="2" customWidth="1"/>
    <col min="14096" max="14096" width="13.85546875" style="2" bestFit="1" customWidth="1"/>
    <col min="14097" max="14097" width="10.140625" style="2" customWidth="1"/>
    <col min="14098" max="14098" width="9" style="2" customWidth="1"/>
    <col min="14099" max="14099" width="9.140625" style="2" customWidth="1"/>
    <col min="14100" max="14100" width="9.5703125" style="2" customWidth="1"/>
    <col min="14101" max="14101" width="11.5703125" style="2" bestFit="1" customWidth="1"/>
    <col min="14102" max="14107" width="6.7109375" style="2"/>
    <col min="14108" max="14108" width="9.7109375" style="2" customWidth="1"/>
    <col min="14109" max="14336" width="6.7109375" style="2"/>
    <col min="14337" max="14337" width="3.7109375" style="2" customWidth="1"/>
    <col min="14338" max="14338" width="5" style="2" customWidth="1"/>
    <col min="14339" max="14341" width="4.7109375" style="2" customWidth="1"/>
    <col min="14342" max="14342" width="25.7109375" style="2" customWidth="1"/>
    <col min="14343" max="14343" width="27.85546875" style="2" customWidth="1"/>
    <col min="14344" max="14344" width="18.140625" style="2" customWidth="1"/>
    <col min="14345" max="14345" width="13.7109375" style="2" customWidth="1"/>
    <col min="14346" max="14347" width="6.140625" style="2" customWidth="1"/>
    <col min="14348" max="14348" width="7.7109375" style="2" customWidth="1"/>
    <col min="14349" max="14349" width="12.42578125" style="2" customWidth="1"/>
    <col min="14350" max="14350" width="21.42578125" style="2" customWidth="1"/>
    <col min="14351" max="14351" width="15.42578125" style="2" customWidth="1"/>
    <col min="14352" max="14352" width="13.85546875" style="2" bestFit="1" customWidth="1"/>
    <col min="14353" max="14353" width="10.140625" style="2" customWidth="1"/>
    <col min="14354" max="14354" width="9" style="2" customWidth="1"/>
    <col min="14355" max="14355" width="9.140625" style="2" customWidth="1"/>
    <col min="14356" max="14356" width="9.5703125" style="2" customWidth="1"/>
    <col min="14357" max="14357" width="11.5703125" style="2" bestFit="1" customWidth="1"/>
    <col min="14358" max="14363" width="6.7109375" style="2"/>
    <col min="14364" max="14364" width="9.7109375" style="2" customWidth="1"/>
    <col min="14365" max="14592" width="6.7109375" style="2"/>
    <col min="14593" max="14593" width="3.7109375" style="2" customWidth="1"/>
    <col min="14594" max="14594" width="5" style="2" customWidth="1"/>
    <col min="14595" max="14597" width="4.7109375" style="2" customWidth="1"/>
    <col min="14598" max="14598" width="25.7109375" style="2" customWidth="1"/>
    <col min="14599" max="14599" width="27.85546875" style="2" customWidth="1"/>
    <col min="14600" max="14600" width="18.140625" style="2" customWidth="1"/>
    <col min="14601" max="14601" width="13.7109375" style="2" customWidth="1"/>
    <col min="14602" max="14603" width="6.140625" style="2" customWidth="1"/>
    <col min="14604" max="14604" width="7.7109375" style="2" customWidth="1"/>
    <col min="14605" max="14605" width="12.42578125" style="2" customWidth="1"/>
    <col min="14606" max="14606" width="21.42578125" style="2" customWidth="1"/>
    <col min="14607" max="14607" width="15.42578125" style="2" customWidth="1"/>
    <col min="14608" max="14608" width="13.85546875" style="2" bestFit="1" customWidth="1"/>
    <col min="14609" max="14609" width="10.140625" style="2" customWidth="1"/>
    <col min="14610" max="14610" width="9" style="2" customWidth="1"/>
    <col min="14611" max="14611" width="9.140625" style="2" customWidth="1"/>
    <col min="14612" max="14612" width="9.5703125" style="2" customWidth="1"/>
    <col min="14613" max="14613" width="11.5703125" style="2" bestFit="1" customWidth="1"/>
    <col min="14614" max="14619" width="6.7109375" style="2"/>
    <col min="14620" max="14620" width="9.7109375" style="2" customWidth="1"/>
    <col min="14621" max="14848" width="6.7109375" style="2"/>
    <col min="14849" max="14849" width="3.7109375" style="2" customWidth="1"/>
    <col min="14850" max="14850" width="5" style="2" customWidth="1"/>
    <col min="14851" max="14853" width="4.7109375" style="2" customWidth="1"/>
    <col min="14854" max="14854" width="25.7109375" style="2" customWidth="1"/>
    <col min="14855" max="14855" width="27.85546875" style="2" customWidth="1"/>
    <col min="14856" max="14856" width="18.140625" style="2" customWidth="1"/>
    <col min="14857" max="14857" width="13.7109375" style="2" customWidth="1"/>
    <col min="14858" max="14859" width="6.140625" style="2" customWidth="1"/>
    <col min="14860" max="14860" width="7.7109375" style="2" customWidth="1"/>
    <col min="14861" max="14861" width="12.42578125" style="2" customWidth="1"/>
    <col min="14862" max="14862" width="21.42578125" style="2" customWidth="1"/>
    <col min="14863" max="14863" width="15.42578125" style="2" customWidth="1"/>
    <col min="14864" max="14864" width="13.85546875" style="2" bestFit="1" customWidth="1"/>
    <col min="14865" max="14865" width="10.140625" style="2" customWidth="1"/>
    <col min="14866" max="14866" width="9" style="2" customWidth="1"/>
    <col min="14867" max="14867" width="9.140625" style="2" customWidth="1"/>
    <col min="14868" max="14868" width="9.5703125" style="2" customWidth="1"/>
    <col min="14869" max="14869" width="11.5703125" style="2" bestFit="1" customWidth="1"/>
    <col min="14870" max="14875" width="6.7109375" style="2"/>
    <col min="14876" max="14876" width="9.7109375" style="2" customWidth="1"/>
    <col min="14877" max="15104" width="6.7109375" style="2"/>
    <col min="15105" max="15105" width="3.7109375" style="2" customWidth="1"/>
    <col min="15106" max="15106" width="5" style="2" customWidth="1"/>
    <col min="15107" max="15109" width="4.7109375" style="2" customWidth="1"/>
    <col min="15110" max="15110" width="25.7109375" style="2" customWidth="1"/>
    <col min="15111" max="15111" width="27.85546875" style="2" customWidth="1"/>
    <col min="15112" max="15112" width="18.140625" style="2" customWidth="1"/>
    <col min="15113" max="15113" width="13.7109375" style="2" customWidth="1"/>
    <col min="15114" max="15115" width="6.140625" style="2" customWidth="1"/>
    <col min="15116" max="15116" width="7.7109375" style="2" customWidth="1"/>
    <col min="15117" max="15117" width="12.42578125" style="2" customWidth="1"/>
    <col min="15118" max="15118" width="21.42578125" style="2" customWidth="1"/>
    <col min="15119" max="15119" width="15.42578125" style="2" customWidth="1"/>
    <col min="15120" max="15120" width="13.85546875" style="2" bestFit="1" customWidth="1"/>
    <col min="15121" max="15121" width="10.140625" style="2" customWidth="1"/>
    <col min="15122" max="15122" width="9" style="2" customWidth="1"/>
    <col min="15123" max="15123" width="9.140625" style="2" customWidth="1"/>
    <col min="15124" max="15124" width="9.5703125" style="2" customWidth="1"/>
    <col min="15125" max="15125" width="11.5703125" style="2" bestFit="1" customWidth="1"/>
    <col min="15126" max="15131" width="6.7109375" style="2"/>
    <col min="15132" max="15132" width="9.7109375" style="2" customWidth="1"/>
    <col min="15133" max="15360" width="6.7109375" style="2"/>
    <col min="15361" max="15361" width="3.7109375" style="2" customWidth="1"/>
    <col min="15362" max="15362" width="5" style="2" customWidth="1"/>
    <col min="15363" max="15365" width="4.7109375" style="2" customWidth="1"/>
    <col min="15366" max="15366" width="25.7109375" style="2" customWidth="1"/>
    <col min="15367" max="15367" width="27.85546875" style="2" customWidth="1"/>
    <col min="15368" max="15368" width="18.140625" style="2" customWidth="1"/>
    <col min="15369" max="15369" width="13.7109375" style="2" customWidth="1"/>
    <col min="15370" max="15371" width="6.140625" style="2" customWidth="1"/>
    <col min="15372" max="15372" width="7.7109375" style="2" customWidth="1"/>
    <col min="15373" max="15373" width="12.42578125" style="2" customWidth="1"/>
    <col min="15374" max="15374" width="21.42578125" style="2" customWidth="1"/>
    <col min="15375" max="15375" width="15.42578125" style="2" customWidth="1"/>
    <col min="15376" max="15376" width="13.85546875" style="2" bestFit="1" customWidth="1"/>
    <col min="15377" max="15377" width="10.140625" style="2" customWidth="1"/>
    <col min="15378" max="15378" width="9" style="2" customWidth="1"/>
    <col min="15379" max="15379" width="9.140625" style="2" customWidth="1"/>
    <col min="15380" max="15380" width="9.5703125" style="2" customWidth="1"/>
    <col min="15381" max="15381" width="11.5703125" style="2" bestFit="1" customWidth="1"/>
    <col min="15382" max="15387" width="6.7109375" style="2"/>
    <col min="15388" max="15388" width="9.7109375" style="2" customWidth="1"/>
    <col min="15389" max="15616" width="6.7109375" style="2"/>
    <col min="15617" max="15617" width="3.7109375" style="2" customWidth="1"/>
    <col min="15618" max="15618" width="5" style="2" customWidth="1"/>
    <col min="15619" max="15621" width="4.7109375" style="2" customWidth="1"/>
    <col min="15622" max="15622" width="25.7109375" style="2" customWidth="1"/>
    <col min="15623" max="15623" width="27.85546875" style="2" customWidth="1"/>
    <col min="15624" max="15624" width="18.140625" style="2" customWidth="1"/>
    <col min="15625" max="15625" width="13.7109375" style="2" customWidth="1"/>
    <col min="15626" max="15627" width="6.140625" style="2" customWidth="1"/>
    <col min="15628" max="15628" width="7.7109375" style="2" customWidth="1"/>
    <col min="15629" max="15629" width="12.42578125" style="2" customWidth="1"/>
    <col min="15630" max="15630" width="21.42578125" style="2" customWidth="1"/>
    <col min="15631" max="15631" width="15.42578125" style="2" customWidth="1"/>
    <col min="15632" max="15632" width="13.85546875" style="2" bestFit="1" customWidth="1"/>
    <col min="15633" max="15633" width="10.140625" style="2" customWidth="1"/>
    <col min="15634" max="15634" width="9" style="2" customWidth="1"/>
    <col min="15635" max="15635" width="9.140625" style="2" customWidth="1"/>
    <col min="15636" max="15636" width="9.5703125" style="2" customWidth="1"/>
    <col min="15637" max="15637" width="11.5703125" style="2" bestFit="1" customWidth="1"/>
    <col min="15638" max="15643" width="6.7109375" style="2"/>
    <col min="15644" max="15644" width="9.7109375" style="2" customWidth="1"/>
    <col min="15645" max="15872" width="6.7109375" style="2"/>
    <col min="15873" max="15873" width="3.7109375" style="2" customWidth="1"/>
    <col min="15874" max="15874" width="5" style="2" customWidth="1"/>
    <col min="15875" max="15877" width="4.7109375" style="2" customWidth="1"/>
    <col min="15878" max="15878" width="25.7109375" style="2" customWidth="1"/>
    <col min="15879" max="15879" width="27.85546875" style="2" customWidth="1"/>
    <col min="15880" max="15880" width="18.140625" style="2" customWidth="1"/>
    <col min="15881" max="15881" width="13.7109375" style="2" customWidth="1"/>
    <col min="15882" max="15883" width="6.140625" style="2" customWidth="1"/>
    <col min="15884" max="15884" width="7.7109375" style="2" customWidth="1"/>
    <col min="15885" max="15885" width="12.42578125" style="2" customWidth="1"/>
    <col min="15886" max="15886" width="21.42578125" style="2" customWidth="1"/>
    <col min="15887" max="15887" width="15.42578125" style="2" customWidth="1"/>
    <col min="15888" max="15888" width="13.85546875" style="2" bestFit="1" customWidth="1"/>
    <col min="15889" max="15889" width="10.140625" style="2" customWidth="1"/>
    <col min="15890" max="15890" width="9" style="2" customWidth="1"/>
    <col min="15891" max="15891" width="9.140625" style="2" customWidth="1"/>
    <col min="15892" max="15892" width="9.5703125" style="2" customWidth="1"/>
    <col min="15893" max="15893" width="11.5703125" style="2" bestFit="1" customWidth="1"/>
    <col min="15894" max="15899" width="6.7109375" style="2"/>
    <col min="15900" max="15900" width="9.7109375" style="2" customWidth="1"/>
    <col min="15901" max="16128" width="6.7109375" style="2"/>
    <col min="16129" max="16129" width="3.7109375" style="2" customWidth="1"/>
    <col min="16130" max="16130" width="5" style="2" customWidth="1"/>
    <col min="16131" max="16133" width="4.7109375" style="2" customWidth="1"/>
    <col min="16134" max="16134" width="25.7109375" style="2" customWidth="1"/>
    <col min="16135" max="16135" width="27.85546875" style="2" customWidth="1"/>
    <col min="16136" max="16136" width="18.140625" style="2" customWidth="1"/>
    <col min="16137" max="16137" width="13.7109375" style="2" customWidth="1"/>
    <col min="16138" max="16139" width="6.140625" style="2" customWidth="1"/>
    <col min="16140" max="16140" width="7.7109375" style="2" customWidth="1"/>
    <col min="16141" max="16141" width="12.42578125" style="2" customWidth="1"/>
    <col min="16142" max="16142" width="21.42578125" style="2" customWidth="1"/>
    <col min="16143" max="16143" width="15.42578125" style="2" customWidth="1"/>
    <col min="16144" max="16144" width="13.85546875" style="2" bestFit="1" customWidth="1"/>
    <col min="16145" max="16145" width="10.140625" style="2" customWidth="1"/>
    <col min="16146" max="16146" width="9" style="2" customWidth="1"/>
    <col min="16147" max="16147" width="9.140625" style="2" customWidth="1"/>
    <col min="16148" max="16148" width="9.5703125" style="2" customWidth="1"/>
    <col min="16149" max="16149" width="11.5703125" style="2" bestFit="1" customWidth="1"/>
    <col min="16150" max="16155" width="6.7109375" style="2"/>
    <col min="16156" max="16156" width="9.7109375" style="2" customWidth="1"/>
    <col min="16157" max="16384" width="6.7109375" style="2"/>
  </cols>
  <sheetData>
    <row r="1" spans="1:54" ht="37.5" customHeight="1" x14ac:dyDescent="0.2">
      <c r="A1" s="315" t="s">
        <v>0</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7"/>
    </row>
    <row r="2" spans="1:54" ht="19.5" customHeight="1" x14ac:dyDescent="0.2">
      <c r="A2" s="318"/>
      <c r="B2" s="319"/>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20"/>
    </row>
    <row r="3" spans="1:54" x14ac:dyDescent="0.2">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6"/>
    </row>
    <row r="4" spans="1:54" ht="13.5" thickBot="1" x14ac:dyDescent="0.25">
      <c r="A4" s="7"/>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10"/>
    </row>
    <row r="5" spans="1:54" ht="12.75" customHeight="1" x14ac:dyDescent="0.2">
      <c r="A5" s="321" t="s">
        <v>415</v>
      </c>
      <c r="B5" s="321"/>
      <c r="C5" s="321"/>
      <c r="D5" s="321"/>
      <c r="E5" s="321"/>
      <c r="F5" s="321"/>
      <c r="G5" s="321"/>
      <c r="H5" s="321"/>
      <c r="I5" s="321"/>
      <c r="J5" s="321"/>
      <c r="K5" s="321"/>
      <c r="L5" s="321"/>
      <c r="M5" s="321" t="s">
        <v>416</v>
      </c>
      <c r="N5" s="321"/>
      <c r="O5" s="321"/>
      <c r="P5" s="321"/>
      <c r="Q5" s="321"/>
      <c r="R5" s="321"/>
      <c r="S5" s="321"/>
      <c r="T5" s="321"/>
      <c r="U5" s="321"/>
      <c r="V5" s="321"/>
      <c r="W5" s="321"/>
      <c r="X5" s="321"/>
      <c r="Y5" s="321"/>
      <c r="Z5" s="321"/>
      <c r="AA5" s="321"/>
      <c r="AB5" s="321"/>
      <c r="AC5" s="321"/>
      <c r="AD5" s="325"/>
      <c r="AE5" s="537" t="s">
        <v>417</v>
      </c>
      <c r="AF5" s="323"/>
      <c r="AG5" s="323"/>
      <c r="AH5" s="323"/>
      <c r="AI5" s="323"/>
      <c r="AJ5" s="323"/>
      <c r="AK5" s="323"/>
      <c r="AL5" s="323"/>
      <c r="AM5" s="323"/>
      <c r="AN5" s="538"/>
    </row>
    <row r="6" spans="1:54" ht="33" customHeight="1" thickBot="1" x14ac:dyDescent="0.25">
      <c r="A6" s="328" t="s">
        <v>418</v>
      </c>
      <c r="B6" s="329"/>
      <c r="C6" s="329"/>
      <c r="D6" s="329"/>
      <c r="E6" s="329"/>
      <c r="F6" s="329"/>
      <c r="G6" s="329"/>
      <c r="H6" s="329"/>
      <c r="I6" s="329"/>
      <c r="J6" s="329"/>
      <c r="K6" s="329"/>
      <c r="L6" s="330"/>
      <c r="M6" s="331" t="s">
        <v>419</v>
      </c>
      <c r="N6" s="331"/>
      <c r="O6" s="331"/>
      <c r="P6" s="331"/>
      <c r="Q6" s="331"/>
      <c r="R6" s="331"/>
      <c r="S6" s="331"/>
      <c r="T6" s="331"/>
      <c r="U6" s="331"/>
      <c r="V6" s="331"/>
      <c r="W6" s="331"/>
      <c r="X6" s="331"/>
      <c r="Y6" s="331"/>
      <c r="Z6" s="331"/>
      <c r="AA6" s="331"/>
      <c r="AB6" s="331"/>
      <c r="AC6" s="331"/>
      <c r="AD6" s="328"/>
      <c r="AE6" s="539"/>
      <c r="AF6" s="540"/>
      <c r="AG6" s="540"/>
      <c r="AH6" s="540"/>
      <c r="AI6" s="540"/>
      <c r="AJ6" s="540"/>
      <c r="AK6" s="540"/>
      <c r="AL6" s="540"/>
      <c r="AM6" s="540"/>
      <c r="AN6" s="541"/>
    </row>
    <row r="7" spans="1:54" ht="12.75" customHeight="1" x14ac:dyDescent="0.2">
      <c r="A7" s="332" t="s">
        <v>6</v>
      </c>
      <c r="B7" s="332"/>
      <c r="C7" s="332"/>
      <c r="D7" s="332"/>
      <c r="E7" s="332"/>
      <c r="F7" s="332"/>
      <c r="G7" s="332"/>
      <c r="H7" s="332"/>
      <c r="I7" s="332"/>
      <c r="J7" s="332"/>
      <c r="K7" s="332"/>
      <c r="L7" s="332"/>
      <c r="M7" s="332"/>
      <c r="N7" s="332"/>
      <c r="O7" s="332"/>
      <c r="P7" s="333" t="s">
        <v>7</v>
      </c>
      <c r="Q7" s="333"/>
      <c r="R7" s="333"/>
      <c r="S7" s="333"/>
      <c r="T7" s="333"/>
      <c r="U7" s="333"/>
      <c r="V7" s="333"/>
      <c r="W7" s="333"/>
      <c r="X7" s="333"/>
      <c r="Y7" s="333"/>
      <c r="Z7" s="333"/>
      <c r="AA7" s="333"/>
      <c r="AB7" s="500" t="s">
        <v>8</v>
      </c>
      <c r="AC7" s="501"/>
      <c r="AD7" s="501"/>
      <c r="AE7" s="543"/>
      <c r="AF7" s="543"/>
      <c r="AG7" s="543"/>
      <c r="AH7" s="543"/>
      <c r="AI7" s="543"/>
      <c r="AJ7" s="543"/>
      <c r="AK7" s="543"/>
      <c r="AL7" s="543"/>
      <c r="AM7" s="543"/>
      <c r="AN7" s="544"/>
    </row>
    <row r="8" spans="1:54" ht="27" customHeight="1" x14ac:dyDescent="0.2">
      <c r="A8" s="332" t="s">
        <v>9</v>
      </c>
      <c r="B8" s="335" t="s">
        <v>10</v>
      </c>
      <c r="C8" s="335"/>
      <c r="D8" s="335"/>
      <c r="E8" s="335"/>
      <c r="F8" s="332" t="s">
        <v>11</v>
      </c>
      <c r="G8" s="332" t="s">
        <v>12</v>
      </c>
      <c r="H8" s="332" t="s">
        <v>13</v>
      </c>
      <c r="I8" s="332" t="s">
        <v>14</v>
      </c>
      <c r="J8" s="332" t="s">
        <v>15</v>
      </c>
      <c r="K8" s="332" t="s">
        <v>16</v>
      </c>
      <c r="L8" s="332"/>
      <c r="M8" s="332" t="s">
        <v>17</v>
      </c>
      <c r="N8" s="332" t="s">
        <v>18</v>
      </c>
      <c r="O8" s="332" t="s">
        <v>19</v>
      </c>
      <c r="P8" s="499" t="s">
        <v>20</v>
      </c>
      <c r="Q8" s="499" t="s">
        <v>21</v>
      </c>
      <c r="R8" s="499" t="s">
        <v>22</v>
      </c>
      <c r="S8" s="499" t="s">
        <v>23</v>
      </c>
      <c r="T8" s="499" t="s">
        <v>24</v>
      </c>
      <c r="U8" s="499" t="s">
        <v>25</v>
      </c>
      <c r="V8" s="499" t="s">
        <v>26</v>
      </c>
      <c r="W8" s="499" t="s">
        <v>27</v>
      </c>
      <c r="X8" s="499" t="s">
        <v>28</v>
      </c>
      <c r="Y8" s="499" t="s">
        <v>29</v>
      </c>
      <c r="Z8" s="499" t="s">
        <v>30</v>
      </c>
      <c r="AA8" s="499" t="s">
        <v>31</v>
      </c>
      <c r="AB8" s="348" t="s">
        <v>306</v>
      </c>
      <c r="AC8" s="504" t="s">
        <v>20</v>
      </c>
      <c r="AD8" s="504" t="s">
        <v>21</v>
      </c>
      <c r="AE8" s="504" t="s">
        <v>22</v>
      </c>
      <c r="AF8" s="504" t="s">
        <v>23</v>
      </c>
      <c r="AG8" s="504" t="s">
        <v>24</v>
      </c>
      <c r="AH8" s="504" t="s">
        <v>25</v>
      </c>
      <c r="AI8" s="504" t="s">
        <v>26</v>
      </c>
      <c r="AJ8" s="504" t="s">
        <v>27</v>
      </c>
      <c r="AK8" s="504" t="s">
        <v>28</v>
      </c>
      <c r="AL8" s="504" t="s">
        <v>29</v>
      </c>
      <c r="AM8" s="504" t="s">
        <v>30</v>
      </c>
      <c r="AN8" s="504" t="s">
        <v>31</v>
      </c>
    </row>
    <row r="9" spans="1:54" ht="22.5" customHeight="1" x14ac:dyDescent="0.2">
      <c r="A9" s="350"/>
      <c r="B9" s="314">
        <v>1</v>
      </c>
      <c r="C9" s="314">
        <v>2</v>
      </c>
      <c r="D9" s="314">
        <v>3</v>
      </c>
      <c r="E9" s="314">
        <v>4</v>
      </c>
      <c r="F9" s="350"/>
      <c r="G9" s="350"/>
      <c r="H9" s="350"/>
      <c r="I9" s="350"/>
      <c r="J9" s="350"/>
      <c r="K9" s="314" t="s">
        <v>32</v>
      </c>
      <c r="L9" s="314" t="s">
        <v>33</v>
      </c>
      <c r="M9" s="350"/>
      <c r="N9" s="350"/>
      <c r="O9" s="350"/>
      <c r="P9" s="542"/>
      <c r="Q9" s="542"/>
      <c r="R9" s="542"/>
      <c r="S9" s="542"/>
      <c r="T9" s="542"/>
      <c r="U9" s="542"/>
      <c r="V9" s="542"/>
      <c r="W9" s="542"/>
      <c r="X9" s="542"/>
      <c r="Y9" s="542"/>
      <c r="Z9" s="542"/>
      <c r="AA9" s="542"/>
      <c r="AB9" s="545"/>
      <c r="AC9" s="348"/>
      <c r="AD9" s="348"/>
      <c r="AE9" s="348"/>
      <c r="AF9" s="348"/>
      <c r="AG9" s="348"/>
      <c r="AH9" s="348"/>
      <c r="AI9" s="348"/>
      <c r="AJ9" s="348"/>
      <c r="AK9" s="348"/>
      <c r="AL9" s="348"/>
      <c r="AM9" s="348"/>
      <c r="AN9" s="348"/>
    </row>
    <row r="10" spans="1:54" s="187" customFormat="1" ht="140.25" customHeight="1" x14ac:dyDescent="0.2">
      <c r="A10" s="97">
        <v>1</v>
      </c>
      <c r="B10" s="97" t="s">
        <v>34</v>
      </c>
      <c r="C10" s="97"/>
      <c r="D10" s="97"/>
      <c r="E10" s="97"/>
      <c r="F10" s="14" t="s">
        <v>420</v>
      </c>
      <c r="G10" s="97" t="s">
        <v>421</v>
      </c>
      <c r="H10" s="12" t="s">
        <v>422</v>
      </c>
      <c r="I10" s="12" t="s">
        <v>423</v>
      </c>
      <c r="J10" s="98">
        <v>1</v>
      </c>
      <c r="K10" s="210" t="s">
        <v>424</v>
      </c>
      <c r="L10" s="211" t="s">
        <v>425</v>
      </c>
      <c r="M10" s="97" t="s">
        <v>82</v>
      </c>
      <c r="N10" s="97" t="s">
        <v>426</v>
      </c>
      <c r="O10" s="99" t="s">
        <v>427</v>
      </c>
      <c r="P10" s="29" t="s">
        <v>66</v>
      </c>
      <c r="Q10" s="29" t="s">
        <v>66</v>
      </c>
      <c r="R10" s="29" t="s">
        <v>66</v>
      </c>
      <c r="S10" s="29" t="s">
        <v>66</v>
      </c>
      <c r="T10" s="29" t="s">
        <v>66</v>
      </c>
      <c r="U10" s="182">
        <f>7/16</f>
        <v>0.4375</v>
      </c>
      <c r="V10" s="29" t="s">
        <v>66</v>
      </c>
      <c r="W10" s="29" t="s">
        <v>66</v>
      </c>
      <c r="X10" s="29" t="s">
        <v>66</v>
      </c>
      <c r="Y10" s="29" t="s">
        <v>66</v>
      </c>
      <c r="Z10" s="29" t="s">
        <v>66</v>
      </c>
      <c r="AA10" s="182" t="s">
        <v>66</v>
      </c>
      <c r="AB10" s="29" t="s">
        <v>66</v>
      </c>
      <c r="AC10" s="29" t="s">
        <v>66</v>
      </c>
      <c r="AD10" s="29" t="s">
        <v>66</v>
      </c>
      <c r="AE10" s="29" t="s">
        <v>66</v>
      </c>
      <c r="AF10" s="29" t="s">
        <v>66</v>
      </c>
      <c r="AG10" s="29" t="s">
        <v>66</v>
      </c>
      <c r="AH10" s="29" t="s">
        <v>66</v>
      </c>
      <c r="AI10" s="29" t="s">
        <v>66</v>
      </c>
      <c r="AJ10" s="29" t="s">
        <v>66</v>
      </c>
      <c r="AK10" s="29" t="s">
        <v>66</v>
      </c>
      <c r="AL10" s="29" t="s">
        <v>66</v>
      </c>
      <c r="AM10" s="29" t="s">
        <v>66</v>
      </c>
      <c r="AN10" s="212"/>
    </row>
    <row r="11" spans="1:54" s="213" customFormat="1" ht="117" customHeight="1" x14ac:dyDescent="0.2">
      <c r="A11" s="97">
        <v>2</v>
      </c>
      <c r="B11" s="14" t="s">
        <v>34</v>
      </c>
      <c r="C11" s="14"/>
      <c r="D11" s="14"/>
      <c r="E11" s="14"/>
      <c r="F11" s="14" t="s">
        <v>428</v>
      </c>
      <c r="G11" s="14" t="s">
        <v>429</v>
      </c>
      <c r="H11" s="14" t="s">
        <v>430</v>
      </c>
      <c r="I11" s="14" t="s">
        <v>423</v>
      </c>
      <c r="J11" s="98">
        <v>1</v>
      </c>
      <c r="K11" s="210" t="s">
        <v>424</v>
      </c>
      <c r="L11" s="211" t="s">
        <v>425</v>
      </c>
      <c r="M11" s="14" t="s">
        <v>82</v>
      </c>
      <c r="N11" s="97" t="s">
        <v>431</v>
      </c>
      <c r="O11" s="99" t="s">
        <v>427</v>
      </c>
      <c r="P11" s="29" t="s">
        <v>66</v>
      </c>
      <c r="Q11" s="29" t="s">
        <v>66</v>
      </c>
      <c r="R11" s="29" t="s">
        <v>66</v>
      </c>
      <c r="S11" s="29" t="s">
        <v>66</v>
      </c>
      <c r="T11" s="29" t="s">
        <v>66</v>
      </c>
      <c r="U11" s="182">
        <f>6/7</f>
        <v>0.8571428571428571</v>
      </c>
      <c r="V11" s="29" t="s">
        <v>66</v>
      </c>
      <c r="W11" s="29" t="s">
        <v>66</v>
      </c>
      <c r="X11" s="29" t="s">
        <v>66</v>
      </c>
      <c r="Y11" s="29" t="s">
        <v>66</v>
      </c>
      <c r="Z11" s="29" t="s">
        <v>66</v>
      </c>
      <c r="AA11" s="14" t="s">
        <v>66</v>
      </c>
      <c r="AB11" s="29" t="s">
        <v>66</v>
      </c>
      <c r="AC11" s="29" t="s">
        <v>66</v>
      </c>
      <c r="AD11" s="29" t="s">
        <v>66</v>
      </c>
      <c r="AE11" s="29" t="s">
        <v>66</v>
      </c>
      <c r="AF11" s="29" t="s">
        <v>66</v>
      </c>
      <c r="AG11" s="29" t="s">
        <v>66</v>
      </c>
      <c r="AH11" s="29" t="s">
        <v>66</v>
      </c>
      <c r="AI11" s="29" t="s">
        <v>66</v>
      </c>
      <c r="AJ11" s="29" t="s">
        <v>66</v>
      </c>
      <c r="AK11" s="29" t="s">
        <v>66</v>
      </c>
      <c r="AL11" s="29" t="s">
        <v>66</v>
      </c>
      <c r="AM11" s="29" t="s">
        <v>66</v>
      </c>
      <c r="AN11" s="192"/>
      <c r="AO11" s="187"/>
      <c r="AP11" s="187"/>
      <c r="AQ11" s="187"/>
      <c r="AR11" s="187"/>
      <c r="AS11" s="187"/>
      <c r="AT11" s="187"/>
      <c r="AU11" s="187"/>
      <c r="AV11" s="187"/>
      <c r="AW11" s="187"/>
      <c r="AX11" s="187"/>
      <c r="AY11" s="187"/>
      <c r="AZ11" s="187"/>
      <c r="BA11" s="187"/>
      <c r="BB11" s="187"/>
    </row>
    <row r="12" spans="1:54" s="213" customFormat="1" ht="90" x14ac:dyDescent="0.2">
      <c r="A12" s="190">
        <v>3</v>
      </c>
      <c r="B12" s="14" t="s">
        <v>34</v>
      </c>
      <c r="C12" s="14"/>
      <c r="D12" s="14"/>
      <c r="E12" s="14"/>
      <c r="F12" s="14" t="s">
        <v>432</v>
      </c>
      <c r="G12" s="14" t="s">
        <v>433</v>
      </c>
      <c r="H12" s="14" t="s">
        <v>434</v>
      </c>
      <c r="I12" s="14" t="s">
        <v>38</v>
      </c>
      <c r="J12" s="98">
        <v>1</v>
      </c>
      <c r="K12" s="210" t="s">
        <v>424</v>
      </c>
      <c r="L12" s="211" t="s">
        <v>425</v>
      </c>
      <c r="M12" s="14" t="s">
        <v>82</v>
      </c>
      <c r="N12" s="97" t="s">
        <v>435</v>
      </c>
      <c r="O12" s="99" t="s">
        <v>427</v>
      </c>
      <c r="P12" s="29" t="s">
        <v>66</v>
      </c>
      <c r="Q12" s="29" t="s">
        <v>66</v>
      </c>
      <c r="R12" s="29" t="s">
        <v>66</v>
      </c>
      <c r="S12" s="29" t="s">
        <v>66</v>
      </c>
      <c r="T12" s="29" t="s">
        <v>66</v>
      </c>
      <c r="U12" s="29" t="s">
        <v>66</v>
      </c>
      <c r="V12" s="29" t="s">
        <v>66</v>
      </c>
      <c r="W12" s="29" t="s">
        <v>66</v>
      </c>
      <c r="X12" s="29" t="s">
        <v>66</v>
      </c>
      <c r="Y12" s="29" t="s">
        <v>66</v>
      </c>
      <c r="Z12" s="29" t="s">
        <v>66</v>
      </c>
      <c r="AA12" s="634">
        <v>0.98</v>
      </c>
      <c r="AB12" s="29" t="s">
        <v>66</v>
      </c>
      <c r="AC12" s="29" t="s">
        <v>66</v>
      </c>
      <c r="AD12" s="29" t="s">
        <v>66</v>
      </c>
      <c r="AE12" s="29" t="s">
        <v>66</v>
      </c>
      <c r="AF12" s="29" t="s">
        <v>66</v>
      </c>
      <c r="AG12" s="29" t="s">
        <v>66</v>
      </c>
      <c r="AH12" s="29" t="s">
        <v>66</v>
      </c>
      <c r="AI12" s="29" t="s">
        <v>66</v>
      </c>
      <c r="AJ12" s="29" t="s">
        <v>66</v>
      </c>
      <c r="AK12" s="29" t="s">
        <v>66</v>
      </c>
      <c r="AL12" s="29" t="s">
        <v>66</v>
      </c>
      <c r="AM12" s="29" t="s">
        <v>66</v>
      </c>
      <c r="AN12" s="192"/>
      <c r="AO12" s="187"/>
      <c r="AP12" s="187"/>
      <c r="AQ12" s="187"/>
      <c r="AR12" s="187"/>
      <c r="AS12" s="187"/>
      <c r="AT12" s="187"/>
      <c r="AU12" s="187"/>
      <c r="AV12" s="187"/>
      <c r="AW12" s="187"/>
      <c r="AX12" s="187"/>
      <c r="AY12" s="187"/>
      <c r="AZ12" s="187"/>
      <c r="BA12" s="187"/>
      <c r="BB12" s="187"/>
    </row>
    <row r="13" spans="1:54" s="213" customFormat="1" ht="162.75" customHeight="1" x14ac:dyDescent="0.2">
      <c r="A13" s="190">
        <v>4</v>
      </c>
      <c r="B13" s="14"/>
      <c r="C13" s="14"/>
      <c r="D13" s="14"/>
      <c r="E13" s="14"/>
      <c r="F13" s="14" t="s">
        <v>436</v>
      </c>
      <c r="G13" s="14" t="s">
        <v>437</v>
      </c>
      <c r="H13" s="14" t="s">
        <v>438</v>
      </c>
      <c r="I13" s="14" t="s">
        <v>439</v>
      </c>
      <c r="J13" s="98">
        <v>1</v>
      </c>
      <c r="K13" s="210" t="s">
        <v>424</v>
      </c>
      <c r="L13" s="211" t="s">
        <v>425</v>
      </c>
      <c r="M13" s="14" t="s">
        <v>82</v>
      </c>
      <c r="N13" s="97" t="s">
        <v>440</v>
      </c>
      <c r="O13" s="99" t="s">
        <v>427</v>
      </c>
      <c r="P13" s="29" t="s">
        <v>66</v>
      </c>
      <c r="Q13" s="29" t="s">
        <v>66</v>
      </c>
      <c r="R13" s="29" t="s">
        <v>66</v>
      </c>
      <c r="S13" s="29" t="s">
        <v>66</v>
      </c>
      <c r="T13" s="29" t="s">
        <v>66</v>
      </c>
      <c r="U13" s="182">
        <f>15/19</f>
        <v>0.78947368421052633</v>
      </c>
      <c r="V13" s="29" t="s">
        <v>66</v>
      </c>
      <c r="W13" s="29" t="s">
        <v>66</v>
      </c>
      <c r="X13" s="29" t="s">
        <v>66</v>
      </c>
      <c r="Y13" s="29" t="s">
        <v>66</v>
      </c>
      <c r="Z13" s="29" t="s">
        <v>66</v>
      </c>
      <c r="AA13" s="14" t="s">
        <v>66</v>
      </c>
      <c r="AB13" s="29" t="s">
        <v>66</v>
      </c>
      <c r="AC13" s="29" t="s">
        <v>66</v>
      </c>
      <c r="AD13" s="29" t="s">
        <v>66</v>
      </c>
      <c r="AE13" s="29" t="s">
        <v>66</v>
      </c>
      <c r="AF13" s="29" t="s">
        <v>66</v>
      </c>
      <c r="AG13" s="29" t="s">
        <v>66</v>
      </c>
      <c r="AH13" s="29" t="s">
        <v>66</v>
      </c>
      <c r="AI13" s="29" t="s">
        <v>66</v>
      </c>
      <c r="AJ13" s="29" t="s">
        <v>66</v>
      </c>
      <c r="AK13" s="29" t="s">
        <v>66</v>
      </c>
      <c r="AL13" s="29" t="s">
        <v>66</v>
      </c>
      <c r="AM13" s="29" t="s">
        <v>66</v>
      </c>
      <c r="AN13" s="192"/>
      <c r="AO13" s="187"/>
      <c r="AP13" s="187"/>
      <c r="AQ13" s="187"/>
      <c r="AR13" s="187"/>
      <c r="AS13" s="187"/>
      <c r="AT13" s="187"/>
      <c r="AU13" s="187"/>
      <c r="AV13" s="187"/>
      <c r="AW13" s="187"/>
      <c r="AX13" s="187"/>
      <c r="AY13" s="187"/>
      <c r="AZ13" s="187"/>
      <c r="BA13" s="187"/>
      <c r="BB13" s="187"/>
    </row>
    <row r="14" spans="1:54" s="213" customFormat="1" ht="117" customHeight="1" x14ac:dyDescent="0.2">
      <c r="A14" s="190">
        <v>5</v>
      </c>
      <c r="B14" s="14"/>
      <c r="C14" s="14"/>
      <c r="D14" s="14"/>
      <c r="E14" s="14"/>
      <c r="F14" s="14" t="s">
        <v>441</v>
      </c>
      <c r="G14" s="547" t="s">
        <v>442</v>
      </c>
      <c r="H14" s="14" t="s">
        <v>443</v>
      </c>
      <c r="I14" s="14" t="s">
        <v>444</v>
      </c>
      <c r="J14" s="14">
        <v>0</v>
      </c>
      <c r="K14" s="14" t="s">
        <v>445</v>
      </c>
      <c r="L14" s="14" t="s">
        <v>445</v>
      </c>
      <c r="M14" s="14" t="s">
        <v>445</v>
      </c>
      <c r="N14" s="14" t="s">
        <v>446</v>
      </c>
      <c r="O14" s="99" t="s">
        <v>427</v>
      </c>
      <c r="P14" s="214">
        <f>(0*200000)/2080</f>
        <v>0</v>
      </c>
      <c r="Q14" s="214">
        <f t="shared" ref="Q14:Y14" si="0">(0*200000)/2080</f>
        <v>0</v>
      </c>
      <c r="R14" s="214">
        <f t="shared" si="0"/>
        <v>0</v>
      </c>
      <c r="S14" s="214">
        <f t="shared" si="0"/>
        <v>0</v>
      </c>
      <c r="T14" s="214">
        <f t="shared" si="0"/>
        <v>0</v>
      </c>
      <c r="U14" s="214">
        <f t="shared" si="0"/>
        <v>0</v>
      </c>
      <c r="V14" s="214">
        <f t="shared" si="0"/>
        <v>0</v>
      </c>
      <c r="W14" s="214">
        <f t="shared" si="0"/>
        <v>0</v>
      </c>
      <c r="X14" s="214">
        <f t="shared" si="0"/>
        <v>0</v>
      </c>
      <c r="Y14" s="214">
        <f t="shared" si="0"/>
        <v>0</v>
      </c>
      <c r="Z14" s="214">
        <v>0</v>
      </c>
      <c r="AA14" s="14">
        <v>0</v>
      </c>
      <c r="AB14" s="14" t="s">
        <v>447</v>
      </c>
      <c r="AC14" s="14" t="s">
        <v>447</v>
      </c>
      <c r="AD14" s="14" t="s">
        <v>447</v>
      </c>
      <c r="AE14" s="14" t="s">
        <v>447</v>
      </c>
      <c r="AF14" s="14" t="s">
        <v>447</v>
      </c>
      <c r="AG14" s="14" t="s">
        <v>447</v>
      </c>
      <c r="AH14" s="14" t="s">
        <v>447</v>
      </c>
      <c r="AI14" s="14" t="s">
        <v>447</v>
      </c>
      <c r="AJ14" s="14" t="s">
        <v>447</v>
      </c>
      <c r="AK14" s="14" t="s">
        <v>447</v>
      </c>
      <c r="AL14" s="14" t="s">
        <v>447</v>
      </c>
      <c r="AM14" s="192"/>
      <c r="AN14" s="192"/>
      <c r="AO14" s="187"/>
      <c r="AP14" s="187"/>
      <c r="AQ14" s="187"/>
      <c r="AR14" s="187"/>
      <c r="AS14" s="187"/>
      <c r="AT14" s="187"/>
      <c r="AU14" s="187"/>
      <c r="AV14" s="187"/>
      <c r="AW14" s="187"/>
      <c r="AX14" s="187"/>
      <c r="AY14" s="187"/>
      <c r="AZ14" s="187"/>
      <c r="BA14" s="187"/>
      <c r="BB14" s="187"/>
    </row>
    <row r="15" spans="1:54" s="213" customFormat="1" ht="90" x14ac:dyDescent="0.2">
      <c r="A15" s="190">
        <v>6</v>
      </c>
      <c r="B15" s="14"/>
      <c r="C15" s="14"/>
      <c r="D15" s="14"/>
      <c r="E15" s="14"/>
      <c r="F15" s="14" t="s">
        <v>448</v>
      </c>
      <c r="G15" s="548"/>
      <c r="H15" s="14" t="s">
        <v>449</v>
      </c>
      <c r="I15" s="14" t="s">
        <v>444</v>
      </c>
      <c r="J15" s="14">
        <v>0</v>
      </c>
      <c r="K15" s="14" t="s">
        <v>445</v>
      </c>
      <c r="L15" s="14" t="s">
        <v>445</v>
      </c>
      <c r="M15" s="14" t="s">
        <v>445</v>
      </c>
      <c r="N15" s="14" t="s">
        <v>446</v>
      </c>
      <c r="O15" s="99" t="s">
        <v>427</v>
      </c>
      <c r="P15" s="214">
        <f>(30*240000)/2080</f>
        <v>3461.5384615384614</v>
      </c>
      <c r="Q15" s="214">
        <f>(30*240000)/2080</f>
        <v>3461.5384615384614</v>
      </c>
      <c r="R15" s="214">
        <f>(30*240000)/2080</f>
        <v>3461.5384615384614</v>
      </c>
      <c r="S15" s="214">
        <f>(19*240000)/2080</f>
        <v>2192.3076923076924</v>
      </c>
      <c r="T15" s="214">
        <f t="shared" ref="T15:Y15" si="1">(0*240000)/2080</f>
        <v>0</v>
      </c>
      <c r="U15" s="214">
        <f t="shared" si="1"/>
        <v>0</v>
      </c>
      <c r="V15" s="214">
        <f t="shared" si="1"/>
        <v>0</v>
      </c>
      <c r="W15" s="214">
        <f t="shared" si="1"/>
        <v>0</v>
      </c>
      <c r="X15" s="214">
        <f t="shared" si="1"/>
        <v>0</v>
      </c>
      <c r="Y15" s="214">
        <f t="shared" si="1"/>
        <v>0</v>
      </c>
      <c r="Z15" s="14">
        <v>0</v>
      </c>
      <c r="AA15" s="14">
        <v>0</v>
      </c>
      <c r="AB15" s="14" t="s">
        <v>450</v>
      </c>
      <c r="AC15" s="14" t="s">
        <v>447</v>
      </c>
      <c r="AD15" s="14" t="s">
        <v>447</v>
      </c>
      <c r="AE15" s="29" t="s">
        <v>451</v>
      </c>
      <c r="AF15" s="29" t="s">
        <v>451</v>
      </c>
      <c r="AG15" s="29" t="s">
        <v>447</v>
      </c>
      <c r="AH15" s="29" t="s">
        <v>447</v>
      </c>
      <c r="AI15" s="29" t="s">
        <v>447</v>
      </c>
      <c r="AJ15" s="29" t="s">
        <v>447</v>
      </c>
      <c r="AK15" s="29" t="s">
        <v>447</v>
      </c>
      <c r="AL15" s="29" t="s">
        <v>447</v>
      </c>
      <c r="AM15" s="192"/>
      <c r="AN15" s="192"/>
      <c r="AO15" s="187"/>
      <c r="AP15" s="187"/>
      <c r="AQ15" s="187"/>
      <c r="AR15" s="187"/>
      <c r="AS15" s="187"/>
      <c r="AT15" s="187"/>
      <c r="AU15" s="187"/>
      <c r="AV15" s="187"/>
      <c r="AW15" s="187"/>
      <c r="AX15" s="187"/>
      <c r="AY15" s="187"/>
      <c r="AZ15" s="187"/>
      <c r="BA15" s="187"/>
      <c r="BB15" s="187"/>
    </row>
    <row r="16" spans="1:54" ht="97.5" customHeight="1" x14ac:dyDescent="0.2">
      <c r="A16" s="215">
        <v>7</v>
      </c>
      <c r="B16" s="14"/>
      <c r="C16" s="14"/>
      <c r="D16" s="14"/>
      <c r="E16" s="14"/>
      <c r="F16" s="14" t="s">
        <v>452</v>
      </c>
      <c r="G16" s="549"/>
      <c r="H16" s="14" t="s">
        <v>453</v>
      </c>
      <c r="I16" s="14" t="s">
        <v>444</v>
      </c>
      <c r="J16" s="14">
        <v>0</v>
      </c>
      <c r="K16" s="14" t="s">
        <v>445</v>
      </c>
      <c r="L16" s="14" t="s">
        <v>445</v>
      </c>
      <c r="M16" s="14" t="s">
        <v>445</v>
      </c>
      <c r="N16" s="14" t="s">
        <v>446</v>
      </c>
      <c r="O16" s="99" t="s">
        <v>427</v>
      </c>
      <c r="P16" s="216">
        <f>P14/1000</f>
        <v>0</v>
      </c>
      <c r="Q16" s="216">
        <f t="shared" ref="Q16:X16" si="2">Q14/1000</f>
        <v>0</v>
      </c>
      <c r="R16" s="216">
        <f t="shared" si="2"/>
        <v>0</v>
      </c>
      <c r="S16" s="216">
        <f t="shared" si="2"/>
        <v>0</v>
      </c>
      <c r="T16" s="216">
        <f t="shared" si="2"/>
        <v>0</v>
      </c>
      <c r="U16" s="216">
        <f t="shared" si="2"/>
        <v>0</v>
      </c>
      <c r="V16" s="216">
        <f t="shared" si="2"/>
        <v>0</v>
      </c>
      <c r="W16" s="216">
        <f t="shared" si="2"/>
        <v>0</v>
      </c>
      <c r="X16" s="216">
        <f t="shared" si="2"/>
        <v>0</v>
      </c>
      <c r="Y16" s="216">
        <f>Y14/1000</f>
        <v>0</v>
      </c>
      <c r="Z16" s="14">
        <v>0</v>
      </c>
      <c r="AA16" s="14">
        <v>0</v>
      </c>
      <c r="AB16" s="14" t="s">
        <v>447</v>
      </c>
      <c r="AC16" s="14" t="s">
        <v>447</v>
      </c>
      <c r="AD16" s="14" t="s">
        <v>447</v>
      </c>
      <c r="AE16" s="14" t="s">
        <v>447</v>
      </c>
      <c r="AF16" s="14" t="s">
        <v>447</v>
      </c>
      <c r="AG16" s="14" t="s">
        <v>447</v>
      </c>
      <c r="AH16" s="14" t="s">
        <v>447</v>
      </c>
      <c r="AI16" s="14" t="s">
        <v>447</v>
      </c>
      <c r="AJ16" s="14" t="s">
        <v>447</v>
      </c>
      <c r="AK16" s="14" t="s">
        <v>447</v>
      </c>
      <c r="AL16" s="14" t="s">
        <v>447</v>
      </c>
      <c r="AM16" s="20"/>
      <c r="AN16" s="20"/>
    </row>
    <row r="17" spans="1:54" s="22" customFormat="1" ht="12.75" customHeight="1" x14ac:dyDescent="0.2">
      <c r="A17" s="347" t="s">
        <v>68</v>
      </c>
      <c r="B17" s="347"/>
      <c r="C17" s="347"/>
      <c r="D17" s="347"/>
      <c r="E17" s="347"/>
      <c r="F17" s="347"/>
      <c r="G17" s="347"/>
      <c r="H17" s="347"/>
      <c r="I17" s="347"/>
      <c r="J17" s="347"/>
      <c r="K17" s="347"/>
      <c r="L17" s="347"/>
      <c r="M17" s="347"/>
      <c r="N17" s="347"/>
      <c r="O17" s="347"/>
      <c r="P17" s="347"/>
      <c r="Q17" s="347"/>
      <c r="R17" s="347"/>
      <c r="S17" s="347"/>
      <c r="T17" s="347"/>
      <c r="U17" s="347"/>
      <c r="V17" s="347"/>
      <c r="W17" s="347"/>
      <c r="X17" s="347"/>
      <c r="Y17" s="347"/>
      <c r="Z17" s="347"/>
      <c r="AA17" s="347"/>
      <c r="AB17" s="347"/>
      <c r="AC17" s="347"/>
      <c r="AD17" s="347"/>
      <c r="AE17" s="347"/>
      <c r="AF17" s="347"/>
      <c r="AG17" s="347"/>
      <c r="AH17" s="347"/>
      <c r="AI17" s="347"/>
      <c r="AJ17" s="347"/>
      <c r="AK17" s="347"/>
      <c r="AL17" s="347"/>
      <c r="AM17" s="347"/>
      <c r="AN17" s="347"/>
      <c r="AO17" s="1"/>
      <c r="AP17" s="1"/>
      <c r="AR17" s="1"/>
      <c r="AS17" s="1"/>
      <c r="AT17" s="1"/>
      <c r="AU17" s="1"/>
      <c r="AV17" s="1"/>
      <c r="AW17" s="1"/>
      <c r="AX17" s="1"/>
      <c r="AY17" s="1"/>
      <c r="AZ17" s="1"/>
      <c r="BA17" s="1"/>
      <c r="BB17" s="1"/>
    </row>
    <row r="18" spans="1:54" s="1" customFormat="1" x14ac:dyDescent="0.2">
      <c r="A18" s="546" t="s">
        <v>578</v>
      </c>
      <c r="B18" s="546"/>
      <c r="C18" s="546"/>
      <c r="D18" s="546"/>
      <c r="E18" s="546"/>
      <c r="F18" s="546"/>
      <c r="G18" s="546"/>
      <c r="H18" s="546"/>
      <c r="I18" s="546"/>
      <c r="J18" s="546"/>
      <c r="K18" s="546"/>
      <c r="L18" s="546"/>
      <c r="M18" s="546"/>
      <c r="N18" s="546"/>
      <c r="O18" s="546"/>
      <c r="P18" s="546"/>
      <c r="Q18" s="546"/>
      <c r="R18" s="546"/>
      <c r="S18" s="546"/>
      <c r="T18" s="546"/>
      <c r="U18" s="546"/>
      <c r="V18" s="546"/>
      <c r="W18" s="546"/>
      <c r="X18" s="546"/>
      <c r="Y18" s="546"/>
      <c r="Z18" s="546"/>
      <c r="AA18" s="546"/>
      <c r="AB18" s="546"/>
      <c r="AC18" s="546"/>
      <c r="AD18" s="546"/>
      <c r="AE18" s="546"/>
      <c r="AF18" s="546"/>
      <c r="AG18" s="546"/>
      <c r="AH18" s="546"/>
      <c r="AI18" s="546"/>
      <c r="AJ18" s="546"/>
      <c r="AK18" s="546"/>
      <c r="AL18" s="546"/>
      <c r="AM18" s="546"/>
      <c r="AN18" s="546"/>
    </row>
    <row r="19" spans="1:54" s="1" customFormat="1" x14ac:dyDescent="0.2">
      <c r="A19" s="546"/>
      <c r="B19" s="546"/>
      <c r="C19" s="546"/>
      <c r="D19" s="546"/>
      <c r="E19" s="546"/>
      <c r="F19" s="546"/>
      <c r="G19" s="546"/>
      <c r="H19" s="546"/>
      <c r="I19" s="546"/>
      <c r="J19" s="546"/>
      <c r="K19" s="546"/>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6"/>
      <c r="AK19" s="546"/>
      <c r="AL19" s="546"/>
      <c r="AM19" s="546"/>
      <c r="AN19" s="546"/>
    </row>
    <row r="20" spans="1:54" s="1" customFormat="1" x14ac:dyDescent="0.2">
      <c r="A20" s="546"/>
      <c r="B20" s="546"/>
      <c r="C20" s="546"/>
      <c r="D20" s="546"/>
      <c r="E20" s="546"/>
      <c r="F20" s="546"/>
      <c r="G20" s="546"/>
      <c r="H20" s="546"/>
      <c r="I20" s="546"/>
      <c r="J20" s="546"/>
      <c r="K20" s="546"/>
      <c r="L20" s="546"/>
      <c r="M20" s="546"/>
      <c r="N20" s="546"/>
      <c r="O20" s="546"/>
      <c r="P20" s="546"/>
      <c r="Q20" s="546"/>
      <c r="R20" s="546"/>
      <c r="S20" s="546"/>
      <c r="T20" s="546"/>
      <c r="U20" s="546"/>
      <c r="V20" s="546"/>
      <c r="W20" s="546"/>
      <c r="X20" s="546"/>
      <c r="Y20" s="546"/>
      <c r="Z20" s="546"/>
      <c r="AA20" s="546"/>
      <c r="AB20" s="546"/>
      <c r="AC20" s="546"/>
      <c r="AD20" s="546"/>
      <c r="AE20" s="546"/>
      <c r="AF20" s="546"/>
      <c r="AG20" s="546"/>
      <c r="AH20" s="546"/>
      <c r="AI20" s="546"/>
      <c r="AJ20" s="546"/>
      <c r="AK20" s="546"/>
      <c r="AL20" s="546"/>
      <c r="AM20" s="546"/>
      <c r="AN20" s="546"/>
    </row>
    <row r="21" spans="1:54" s="1" customFormat="1" x14ac:dyDescent="0.2">
      <c r="A21" s="546"/>
      <c r="B21" s="546"/>
      <c r="C21" s="546"/>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546"/>
      <c r="AN21" s="546"/>
    </row>
    <row r="22" spans="1:54" s="1" customFormat="1" x14ac:dyDescent="0.2">
      <c r="A22" s="546"/>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6"/>
      <c r="Z22" s="546"/>
      <c r="AA22" s="546"/>
      <c r="AB22" s="546"/>
      <c r="AC22" s="546"/>
      <c r="AD22" s="546"/>
      <c r="AE22" s="546"/>
      <c r="AF22" s="546"/>
      <c r="AG22" s="546"/>
      <c r="AH22" s="546"/>
      <c r="AI22" s="546"/>
      <c r="AJ22" s="546"/>
      <c r="AK22" s="546"/>
      <c r="AL22" s="546"/>
      <c r="AM22" s="546"/>
      <c r="AN22" s="546"/>
    </row>
    <row r="23" spans="1:54" s="1" customFormat="1" ht="9" customHeight="1" x14ac:dyDescent="0.2">
      <c r="A23" s="546"/>
      <c r="B23" s="546"/>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row>
    <row r="24" spans="1:54" s="23" customFormat="1" ht="17.25" customHeight="1" x14ac:dyDescent="0.2">
      <c r="A24" s="546"/>
      <c r="B24" s="546"/>
      <c r="C24" s="546"/>
      <c r="D24" s="546"/>
      <c r="E24" s="546"/>
      <c r="F24" s="546"/>
      <c r="G24" s="546"/>
      <c r="H24" s="546"/>
      <c r="I24" s="546"/>
      <c r="J24" s="546"/>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6"/>
      <c r="AK24" s="546"/>
      <c r="AL24" s="546"/>
      <c r="AM24" s="546"/>
      <c r="AN24" s="546"/>
      <c r="AO24" s="1"/>
      <c r="AP24" s="1"/>
      <c r="AQ24" s="1"/>
      <c r="AR24" s="1"/>
      <c r="AS24" s="1"/>
      <c r="AT24" s="1"/>
      <c r="AU24" s="1"/>
      <c r="AV24" s="1"/>
      <c r="AW24" s="1"/>
      <c r="AX24" s="1"/>
      <c r="AY24" s="1"/>
      <c r="AZ24" s="1"/>
      <c r="BA24" s="1"/>
      <c r="BB24" s="1"/>
    </row>
    <row r="25" spans="1:54" ht="42" customHeight="1" x14ac:dyDescent="0.2">
      <c r="A25" s="546"/>
      <c r="B25" s="546"/>
      <c r="C25" s="546"/>
      <c r="D25" s="546"/>
      <c r="E25" s="546"/>
      <c r="F25" s="546"/>
      <c r="G25" s="546"/>
      <c r="H25" s="546"/>
      <c r="I25" s="546"/>
      <c r="J25" s="546"/>
      <c r="K25" s="546"/>
      <c r="L25" s="546"/>
      <c r="M25" s="546"/>
      <c r="N25" s="546"/>
      <c r="O25" s="546"/>
      <c r="P25" s="546"/>
      <c r="Q25" s="546"/>
      <c r="R25" s="546"/>
      <c r="S25" s="546"/>
      <c r="T25" s="546"/>
      <c r="U25" s="546"/>
      <c r="V25" s="546"/>
      <c r="W25" s="546"/>
      <c r="X25" s="546"/>
      <c r="Y25" s="546"/>
      <c r="Z25" s="546"/>
      <c r="AA25" s="546"/>
      <c r="AB25" s="546"/>
      <c r="AC25" s="546"/>
      <c r="AD25" s="546"/>
      <c r="AE25" s="546"/>
      <c r="AF25" s="546"/>
      <c r="AG25" s="546"/>
      <c r="AH25" s="546"/>
      <c r="AI25" s="546"/>
      <c r="AJ25" s="546"/>
      <c r="AK25" s="546"/>
      <c r="AL25" s="546"/>
      <c r="AM25" s="546"/>
      <c r="AN25" s="546"/>
    </row>
  </sheetData>
  <mergeCells count="48">
    <mergeCell ref="A17:AN17"/>
    <mergeCell ref="A18:AN25"/>
    <mergeCell ref="AJ8:AJ9"/>
    <mergeCell ref="AK8:AK9"/>
    <mergeCell ref="AL8:AL9"/>
    <mergeCell ref="AM8:AM9"/>
    <mergeCell ref="AN8:AN9"/>
    <mergeCell ref="G14:G16"/>
    <mergeCell ref="AD8:AD9"/>
    <mergeCell ref="AE8:AE9"/>
    <mergeCell ref="AF8:AF9"/>
    <mergeCell ref="AG8:AG9"/>
    <mergeCell ref="AH8:AH9"/>
    <mergeCell ref="AI8:AI9"/>
    <mergeCell ref="X8:X9"/>
    <mergeCell ref="Y8:Y9"/>
    <mergeCell ref="Z8:Z9"/>
    <mergeCell ref="AA8:AA9"/>
    <mergeCell ref="AB8:AB9"/>
    <mergeCell ref="AC8:AC9"/>
    <mergeCell ref="R8:R9"/>
    <mergeCell ref="S8:S9"/>
    <mergeCell ref="T8:T9"/>
    <mergeCell ref="U8:U9"/>
    <mergeCell ref="V8:V9"/>
    <mergeCell ref="W8:W9"/>
    <mergeCell ref="K8:L8"/>
    <mergeCell ref="M8:M9"/>
    <mergeCell ref="N8:N9"/>
    <mergeCell ref="O8:O9"/>
    <mergeCell ref="P8:P9"/>
    <mergeCell ref="Q8:Q9"/>
    <mergeCell ref="A7:O7"/>
    <mergeCell ref="P7:AA7"/>
    <mergeCell ref="AB7:AN7"/>
    <mergeCell ref="A8:A9"/>
    <mergeCell ref="B8:E8"/>
    <mergeCell ref="F8:F9"/>
    <mergeCell ref="G8:G9"/>
    <mergeCell ref="H8:H9"/>
    <mergeCell ref="I8:I9"/>
    <mergeCell ref="J8:J9"/>
    <mergeCell ref="A1:AN2"/>
    <mergeCell ref="A5:L5"/>
    <mergeCell ref="M5:AD5"/>
    <mergeCell ref="AE5:AN6"/>
    <mergeCell ref="A6:L6"/>
    <mergeCell ref="M6:AD6"/>
  </mergeCells>
  <pageMargins left="0.70866141732283472" right="0.70866141732283472" top="0.74803149606299213" bottom="0.74803149606299213" header="0.31496062992125984" footer="0.31496062992125984"/>
  <pageSetup paperSize="5" scale="90" orientation="landscape" horizontalDpi="300" verticalDpi="300" r:id="rId1"/>
  <headerFooter>
    <oddFooter xml:space="preserve">&amp;L&amp;"Arial,Normal"&amp;8FR.EM.012&amp;C&amp;"Arial,Normal"&amp;8                                                                                                            &amp;R&amp;"Arial,Normal"&amp;8Versión 06_15/02/2018                                              </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A17"/>
  <sheetViews>
    <sheetView zoomScale="80" zoomScaleNormal="80" workbookViewId="0">
      <selection activeCell="H9" sqref="H9"/>
    </sheetView>
  </sheetViews>
  <sheetFormatPr baseColWidth="10" defaultColWidth="6.7109375" defaultRowHeight="12.75" x14ac:dyDescent="0.2"/>
  <cols>
    <col min="1" max="1" width="3.7109375" style="2" customWidth="1"/>
    <col min="2" max="2" width="5" style="2" customWidth="1"/>
    <col min="3" max="5" width="4.7109375" style="2" customWidth="1"/>
    <col min="6" max="6" width="24.85546875" style="2" customWidth="1"/>
    <col min="7" max="7" width="24.7109375" style="2" customWidth="1"/>
    <col min="8" max="8" width="28.85546875" style="2" customWidth="1"/>
    <col min="9" max="9" width="11.85546875" style="2" customWidth="1"/>
    <col min="10" max="10" width="7.28515625" style="2" customWidth="1"/>
    <col min="11" max="12" width="7.5703125" style="2" customWidth="1"/>
    <col min="13" max="13" width="9.5703125" style="2" customWidth="1"/>
    <col min="14" max="14" width="21.42578125" style="2" customWidth="1"/>
    <col min="15" max="15" width="16.7109375" style="2" customWidth="1"/>
    <col min="16" max="20" width="5.7109375" style="2" customWidth="1"/>
    <col min="21" max="21" width="6.7109375" style="2" customWidth="1"/>
    <col min="22" max="39" width="5.7109375" style="2" customWidth="1"/>
    <col min="40" max="16384" width="6.7109375" style="2"/>
  </cols>
  <sheetData>
    <row r="1" spans="1:53" ht="13.5" thickBot="1" x14ac:dyDescent="0.25"/>
    <row r="2" spans="1:53" s="217" customFormat="1" ht="40.5" customHeight="1" thickBot="1" x14ac:dyDescent="0.35">
      <c r="A2" s="550" t="s">
        <v>0</v>
      </c>
      <c r="B2" s="551"/>
      <c r="C2" s="551"/>
      <c r="D2" s="551"/>
      <c r="E2" s="551"/>
      <c r="F2" s="551"/>
      <c r="G2" s="551"/>
      <c r="H2" s="551"/>
      <c r="I2" s="551"/>
      <c r="J2" s="551"/>
      <c r="K2" s="551"/>
      <c r="L2" s="551"/>
      <c r="M2" s="551"/>
      <c r="N2" s="551"/>
      <c r="O2" s="551"/>
      <c r="P2" s="551"/>
      <c r="Q2" s="551"/>
      <c r="R2" s="551"/>
      <c r="S2" s="551"/>
      <c r="T2" s="551"/>
      <c r="U2" s="551"/>
      <c r="V2" s="551"/>
      <c r="W2" s="551"/>
      <c r="X2" s="551"/>
      <c r="Y2" s="551"/>
      <c r="Z2" s="551"/>
      <c r="AA2" s="551"/>
      <c r="AB2" s="551"/>
      <c r="AC2" s="551"/>
      <c r="AD2" s="551"/>
      <c r="AE2" s="551"/>
      <c r="AF2" s="551"/>
      <c r="AG2" s="551"/>
      <c r="AH2" s="551"/>
      <c r="AI2" s="551"/>
      <c r="AJ2" s="551"/>
      <c r="AK2" s="551"/>
      <c r="AL2" s="551"/>
      <c r="AM2" s="552"/>
    </row>
    <row r="3" spans="1:53" s="217" customFormat="1" ht="44.25" customHeight="1" x14ac:dyDescent="0.3">
      <c r="A3" s="553" t="s">
        <v>454</v>
      </c>
      <c r="B3" s="554"/>
      <c r="C3" s="554"/>
      <c r="D3" s="554"/>
      <c r="E3" s="554"/>
      <c r="F3" s="554"/>
      <c r="G3" s="554"/>
      <c r="H3" s="554"/>
      <c r="I3" s="554"/>
      <c r="J3" s="554"/>
      <c r="K3" s="554"/>
      <c r="L3" s="555"/>
      <c r="M3" s="556" t="s">
        <v>455</v>
      </c>
      <c r="N3" s="554"/>
      <c r="O3" s="554"/>
      <c r="P3" s="554"/>
      <c r="Q3" s="554"/>
      <c r="R3" s="554"/>
      <c r="S3" s="554"/>
      <c r="T3" s="554"/>
      <c r="U3" s="554"/>
      <c r="V3" s="554"/>
      <c r="W3" s="554"/>
      <c r="X3" s="554"/>
      <c r="Y3" s="554"/>
      <c r="Z3" s="554"/>
      <c r="AA3" s="554"/>
      <c r="AB3" s="554"/>
      <c r="AC3" s="555"/>
      <c r="AD3" s="557" t="s">
        <v>456</v>
      </c>
      <c r="AE3" s="558"/>
      <c r="AF3" s="558"/>
      <c r="AG3" s="558"/>
      <c r="AH3" s="558"/>
      <c r="AI3" s="558"/>
      <c r="AJ3" s="558"/>
      <c r="AK3" s="558"/>
      <c r="AL3" s="558"/>
      <c r="AM3" s="559"/>
    </row>
    <row r="4" spans="1:53" s="217" customFormat="1" ht="19.5" thickBot="1" x14ac:dyDescent="0.35">
      <c r="A4" s="563" t="s">
        <v>457</v>
      </c>
      <c r="B4" s="564"/>
      <c r="C4" s="564"/>
      <c r="D4" s="564"/>
      <c r="E4" s="564"/>
      <c r="F4" s="564"/>
      <c r="G4" s="564"/>
      <c r="H4" s="564"/>
      <c r="I4" s="564"/>
      <c r="J4" s="564"/>
      <c r="K4" s="564"/>
      <c r="L4" s="565"/>
      <c r="M4" s="566" t="s">
        <v>458</v>
      </c>
      <c r="N4" s="567"/>
      <c r="O4" s="567"/>
      <c r="P4" s="567"/>
      <c r="Q4" s="567"/>
      <c r="R4" s="567"/>
      <c r="S4" s="567"/>
      <c r="T4" s="567"/>
      <c r="U4" s="567"/>
      <c r="V4" s="567"/>
      <c r="W4" s="567"/>
      <c r="X4" s="567"/>
      <c r="Y4" s="567"/>
      <c r="Z4" s="567"/>
      <c r="AA4" s="567"/>
      <c r="AB4" s="567"/>
      <c r="AC4" s="568"/>
      <c r="AD4" s="560"/>
      <c r="AE4" s="561"/>
      <c r="AF4" s="561"/>
      <c r="AG4" s="561"/>
      <c r="AH4" s="561"/>
      <c r="AI4" s="561"/>
      <c r="AJ4" s="561"/>
      <c r="AK4" s="561"/>
      <c r="AL4" s="561"/>
      <c r="AM4" s="562"/>
    </row>
    <row r="5" spans="1:53" s="218" customFormat="1" x14ac:dyDescent="0.25">
      <c r="A5" s="569" t="s">
        <v>6</v>
      </c>
      <c r="B5" s="570"/>
      <c r="C5" s="570"/>
      <c r="D5" s="570"/>
      <c r="E5" s="570"/>
      <c r="F5" s="570"/>
      <c r="G5" s="570"/>
      <c r="H5" s="570"/>
      <c r="I5" s="570"/>
      <c r="J5" s="570"/>
      <c r="K5" s="570"/>
      <c r="L5" s="570"/>
      <c r="M5" s="570"/>
      <c r="N5" s="570"/>
      <c r="O5" s="571"/>
      <c r="P5" s="394" t="s">
        <v>7</v>
      </c>
      <c r="Q5" s="379"/>
      <c r="R5" s="379"/>
      <c r="S5" s="379"/>
      <c r="T5" s="379"/>
      <c r="U5" s="379"/>
      <c r="V5" s="379"/>
      <c r="W5" s="379"/>
      <c r="X5" s="379"/>
      <c r="Y5" s="379"/>
      <c r="Z5" s="379"/>
      <c r="AA5" s="572"/>
      <c r="AB5" s="394" t="s">
        <v>8</v>
      </c>
      <c r="AC5" s="379"/>
      <c r="AD5" s="379"/>
      <c r="AE5" s="379"/>
      <c r="AF5" s="379"/>
      <c r="AG5" s="379"/>
      <c r="AH5" s="379"/>
      <c r="AI5" s="379"/>
      <c r="AJ5" s="379"/>
      <c r="AK5" s="379"/>
      <c r="AL5" s="379"/>
      <c r="AM5" s="572"/>
    </row>
    <row r="6" spans="1:53" s="219" customFormat="1" ht="11.25" x14ac:dyDescent="0.25">
      <c r="A6" s="573" t="s">
        <v>9</v>
      </c>
      <c r="B6" s="574" t="s">
        <v>10</v>
      </c>
      <c r="C6" s="574"/>
      <c r="D6" s="574"/>
      <c r="E6" s="574"/>
      <c r="F6" s="574" t="s">
        <v>11</v>
      </c>
      <c r="G6" s="574" t="s">
        <v>12</v>
      </c>
      <c r="H6" s="574" t="s">
        <v>13</v>
      </c>
      <c r="I6" s="574" t="s">
        <v>14</v>
      </c>
      <c r="J6" s="574" t="s">
        <v>15</v>
      </c>
      <c r="K6" s="574" t="s">
        <v>16</v>
      </c>
      <c r="L6" s="574"/>
      <c r="M6" s="574" t="s">
        <v>17</v>
      </c>
      <c r="N6" s="574" t="s">
        <v>18</v>
      </c>
      <c r="O6" s="587" t="s">
        <v>19</v>
      </c>
      <c r="P6" s="582" t="s">
        <v>20</v>
      </c>
      <c r="Q6" s="578" t="s">
        <v>21</v>
      </c>
      <c r="R6" s="578" t="s">
        <v>22</v>
      </c>
      <c r="S6" s="578" t="s">
        <v>23</v>
      </c>
      <c r="T6" s="578" t="s">
        <v>24</v>
      </c>
      <c r="U6" s="578" t="s">
        <v>25</v>
      </c>
      <c r="V6" s="578" t="s">
        <v>26</v>
      </c>
      <c r="W6" s="578" t="s">
        <v>27</v>
      </c>
      <c r="X6" s="578" t="s">
        <v>28</v>
      </c>
      <c r="Y6" s="578" t="s">
        <v>29</v>
      </c>
      <c r="Z6" s="578" t="s">
        <v>30</v>
      </c>
      <c r="AA6" s="580" t="s">
        <v>31</v>
      </c>
      <c r="AB6" s="582" t="s">
        <v>20</v>
      </c>
      <c r="AC6" s="578" t="s">
        <v>21</v>
      </c>
      <c r="AD6" s="578" t="s">
        <v>22</v>
      </c>
      <c r="AE6" s="578" t="s">
        <v>23</v>
      </c>
      <c r="AF6" s="578" t="s">
        <v>24</v>
      </c>
      <c r="AG6" s="578" t="s">
        <v>25</v>
      </c>
      <c r="AH6" s="578" t="s">
        <v>26</v>
      </c>
      <c r="AI6" s="578" t="s">
        <v>27</v>
      </c>
      <c r="AJ6" s="578" t="s">
        <v>28</v>
      </c>
      <c r="AK6" s="578" t="s">
        <v>29</v>
      </c>
      <c r="AL6" s="578" t="s">
        <v>30</v>
      </c>
      <c r="AM6" s="580" t="s">
        <v>31</v>
      </c>
    </row>
    <row r="7" spans="1:53" s="219" customFormat="1" ht="12" thickBot="1" x14ac:dyDescent="0.3">
      <c r="A7" s="573"/>
      <c r="B7" s="220">
        <v>1</v>
      </c>
      <c r="C7" s="220">
        <v>2</v>
      </c>
      <c r="D7" s="220">
        <v>3</v>
      </c>
      <c r="E7" s="220">
        <v>4</v>
      </c>
      <c r="F7" s="574"/>
      <c r="G7" s="574"/>
      <c r="H7" s="574"/>
      <c r="I7" s="574"/>
      <c r="J7" s="574"/>
      <c r="K7" s="220" t="s">
        <v>32</v>
      </c>
      <c r="L7" s="220" t="s">
        <v>33</v>
      </c>
      <c r="M7" s="574"/>
      <c r="N7" s="574"/>
      <c r="O7" s="587"/>
      <c r="P7" s="583"/>
      <c r="Q7" s="579"/>
      <c r="R7" s="579"/>
      <c r="S7" s="579"/>
      <c r="T7" s="579"/>
      <c r="U7" s="579"/>
      <c r="V7" s="579"/>
      <c r="W7" s="579"/>
      <c r="X7" s="579"/>
      <c r="Y7" s="579"/>
      <c r="Z7" s="579"/>
      <c r="AA7" s="581"/>
      <c r="AB7" s="583"/>
      <c r="AC7" s="579"/>
      <c r="AD7" s="579"/>
      <c r="AE7" s="579"/>
      <c r="AF7" s="579"/>
      <c r="AG7" s="579"/>
      <c r="AH7" s="579"/>
      <c r="AI7" s="579"/>
      <c r="AJ7" s="579"/>
      <c r="AK7" s="579"/>
      <c r="AL7" s="579"/>
      <c r="AM7" s="581"/>
    </row>
    <row r="8" spans="1:53" s="228" customFormat="1" ht="51" x14ac:dyDescent="0.3">
      <c r="A8" s="221">
        <v>1</v>
      </c>
      <c r="B8" s="222" t="s">
        <v>75</v>
      </c>
      <c r="C8" s="222"/>
      <c r="D8" s="222"/>
      <c r="E8" s="222"/>
      <c r="F8" s="222" t="s">
        <v>459</v>
      </c>
      <c r="G8" s="222" t="s">
        <v>460</v>
      </c>
      <c r="H8" s="222" t="s">
        <v>461</v>
      </c>
      <c r="I8" s="222" t="s">
        <v>346</v>
      </c>
      <c r="J8" s="223">
        <v>0.8</v>
      </c>
      <c r="K8" s="222" t="s">
        <v>462</v>
      </c>
      <c r="L8" s="222" t="s">
        <v>463</v>
      </c>
      <c r="M8" s="222" t="s">
        <v>41</v>
      </c>
      <c r="N8" s="222" t="s">
        <v>464</v>
      </c>
      <c r="O8" s="224" t="s">
        <v>465</v>
      </c>
      <c r="P8" s="225" t="s">
        <v>85</v>
      </c>
      <c r="Q8" s="226" t="s">
        <v>85</v>
      </c>
      <c r="R8" s="226" t="s">
        <v>85</v>
      </c>
      <c r="S8" s="226" t="s">
        <v>85</v>
      </c>
      <c r="T8" s="226" t="s">
        <v>85</v>
      </c>
      <c r="U8" s="227">
        <f>(19/22)</f>
        <v>0.86363636363636365</v>
      </c>
      <c r="V8" s="226" t="s">
        <v>85</v>
      </c>
      <c r="W8" s="226" t="s">
        <v>85</v>
      </c>
      <c r="X8" s="226" t="s">
        <v>85</v>
      </c>
      <c r="Y8" s="226" t="s">
        <v>85</v>
      </c>
      <c r="Z8" s="226" t="s">
        <v>85</v>
      </c>
      <c r="AA8" s="227">
        <v>0.92</v>
      </c>
      <c r="AB8" s="225" t="s">
        <v>85</v>
      </c>
      <c r="AC8" s="226" t="s">
        <v>85</v>
      </c>
      <c r="AD8" s="226" t="s">
        <v>85</v>
      </c>
      <c r="AE8" s="226" t="s">
        <v>85</v>
      </c>
      <c r="AF8" s="226" t="s">
        <v>85</v>
      </c>
      <c r="AG8" s="227"/>
      <c r="AH8" s="226" t="s">
        <v>85</v>
      </c>
      <c r="AI8" s="226" t="s">
        <v>85</v>
      </c>
      <c r="AJ8" s="226" t="s">
        <v>85</v>
      </c>
      <c r="AK8" s="226" t="s">
        <v>85</v>
      </c>
      <c r="AL8" s="226" t="s">
        <v>85</v>
      </c>
      <c r="AM8" s="227"/>
    </row>
    <row r="9" spans="1:53" s="228" customFormat="1" ht="41.25" customHeight="1" x14ac:dyDescent="0.3">
      <c r="A9" s="229">
        <v>2</v>
      </c>
      <c r="B9" s="230" t="s">
        <v>75</v>
      </c>
      <c r="C9" s="230"/>
      <c r="D9" s="230"/>
      <c r="E9" s="230"/>
      <c r="F9" s="230" t="s">
        <v>466</v>
      </c>
      <c r="G9" s="230" t="s">
        <v>467</v>
      </c>
      <c r="H9" s="230" t="s">
        <v>468</v>
      </c>
      <c r="I9" s="230" t="s">
        <v>79</v>
      </c>
      <c r="J9" s="230" t="s">
        <v>469</v>
      </c>
      <c r="K9" s="230" t="s">
        <v>470</v>
      </c>
      <c r="L9" s="230" t="s">
        <v>471</v>
      </c>
      <c r="M9" s="230" t="s">
        <v>472</v>
      </c>
      <c r="N9" s="230" t="s">
        <v>473</v>
      </c>
      <c r="O9" s="231" t="s">
        <v>465</v>
      </c>
      <c r="P9" s="232" t="s">
        <v>85</v>
      </c>
      <c r="Q9" s="233" t="s">
        <v>85</v>
      </c>
      <c r="R9" s="233" t="s">
        <v>85</v>
      </c>
      <c r="S9" s="233" t="s">
        <v>85</v>
      </c>
      <c r="T9" s="233" t="s">
        <v>85</v>
      </c>
      <c r="U9" s="230">
        <v>1</v>
      </c>
      <c r="V9" s="233" t="s">
        <v>85</v>
      </c>
      <c r="W9" s="233" t="s">
        <v>85</v>
      </c>
      <c r="X9" s="233" t="s">
        <v>85</v>
      </c>
      <c r="Y9" s="233" t="s">
        <v>85</v>
      </c>
      <c r="Z9" s="233" t="s">
        <v>85</v>
      </c>
      <c r="AA9" s="230">
        <v>1</v>
      </c>
      <c r="AB9" s="232" t="s">
        <v>85</v>
      </c>
      <c r="AC9" s="233" t="s">
        <v>85</v>
      </c>
      <c r="AD9" s="233" t="s">
        <v>85</v>
      </c>
      <c r="AE9" s="233" t="s">
        <v>85</v>
      </c>
      <c r="AF9" s="233" t="s">
        <v>85</v>
      </c>
      <c r="AG9" s="230"/>
      <c r="AH9" s="233" t="s">
        <v>85</v>
      </c>
      <c r="AI9" s="233" t="s">
        <v>85</v>
      </c>
      <c r="AJ9" s="233" t="s">
        <v>85</v>
      </c>
      <c r="AK9" s="233" t="s">
        <v>85</v>
      </c>
      <c r="AL9" s="233" t="s">
        <v>85</v>
      </c>
      <c r="AM9" s="230"/>
    </row>
    <row r="10" spans="1:53" s="228" customFormat="1" ht="41.25" customHeight="1" x14ac:dyDescent="0.3">
      <c r="A10" s="229">
        <v>3</v>
      </c>
      <c r="B10" s="230" t="s">
        <v>75</v>
      </c>
      <c r="C10" s="230"/>
      <c r="D10" s="230"/>
      <c r="E10" s="230"/>
      <c r="F10" s="230" t="s">
        <v>474</v>
      </c>
      <c r="G10" s="230" t="s">
        <v>475</v>
      </c>
      <c r="H10" s="230" t="s">
        <v>476</v>
      </c>
      <c r="I10" s="230" t="s">
        <v>79</v>
      </c>
      <c r="J10" s="234">
        <v>0.9</v>
      </c>
      <c r="K10" s="234">
        <v>0.9</v>
      </c>
      <c r="L10" s="234">
        <v>0.95</v>
      </c>
      <c r="M10" s="230" t="s">
        <v>41</v>
      </c>
      <c r="N10" s="230" t="s">
        <v>477</v>
      </c>
      <c r="O10" s="231" t="s">
        <v>465</v>
      </c>
      <c r="P10" s="232" t="s">
        <v>85</v>
      </c>
      <c r="Q10" s="233" t="s">
        <v>85</v>
      </c>
      <c r="R10" s="233" t="s">
        <v>85</v>
      </c>
      <c r="S10" s="233" t="s">
        <v>85</v>
      </c>
      <c r="T10" s="233" t="s">
        <v>85</v>
      </c>
      <c r="U10" s="234">
        <f>(8/16)</f>
        <v>0.5</v>
      </c>
      <c r="V10" s="233" t="s">
        <v>85</v>
      </c>
      <c r="W10" s="233" t="s">
        <v>85</v>
      </c>
      <c r="X10" s="233" t="s">
        <v>85</v>
      </c>
      <c r="Y10" s="233" t="s">
        <v>85</v>
      </c>
      <c r="Z10" s="233" t="s">
        <v>85</v>
      </c>
      <c r="AA10" s="235">
        <v>1</v>
      </c>
      <c r="AB10" s="232" t="s">
        <v>85</v>
      </c>
      <c r="AC10" s="233" t="s">
        <v>85</v>
      </c>
      <c r="AD10" s="233" t="s">
        <v>85</v>
      </c>
      <c r="AE10" s="233" t="s">
        <v>85</v>
      </c>
      <c r="AF10" s="233" t="s">
        <v>85</v>
      </c>
      <c r="AG10" s="230"/>
      <c r="AH10" s="233" t="s">
        <v>85</v>
      </c>
      <c r="AI10" s="233" t="s">
        <v>85</v>
      </c>
      <c r="AJ10" s="233" t="s">
        <v>85</v>
      </c>
      <c r="AK10" s="233" t="s">
        <v>85</v>
      </c>
      <c r="AL10" s="233" t="s">
        <v>85</v>
      </c>
      <c r="AM10" s="230"/>
    </row>
    <row r="11" spans="1:53" s="228" customFormat="1" ht="51" x14ac:dyDescent="0.3">
      <c r="A11" s="229">
        <v>4</v>
      </c>
      <c r="B11" s="230" t="s">
        <v>75</v>
      </c>
      <c r="C11" s="230"/>
      <c r="D11" s="230"/>
      <c r="E11" s="230"/>
      <c r="F11" s="230" t="s">
        <v>478</v>
      </c>
      <c r="G11" s="230" t="s">
        <v>479</v>
      </c>
      <c r="H11" s="230" t="s">
        <v>480</v>
      </c>
      <c r="I11" s="230" t="s">
        <v>79</v>
      </c>
      <c r="J11" s="234">
        <v>1</v>
      </c>
      <c r="K11" s="230" t="s">
        <v>481</v>
      </c>
      <c r="L11" s="230" t="s">
        <v>482</v>
      </c>
      <c r="M11" s="230" t="s">
        <v>41</v>
      </c>
      <c r="N11" s="230" t="s">
        <v>483</v>
      </c>
      <c r="O11" s="231" t="s">
        <v>484</v>
      </c>
      <c r="P11" s="232" t="s">
        <v>85</v>
      </c>
      <c r="Q11" s="233" t="s">
        <v>85</v>
      </c>
      <c r="R11" s="233" t="s">
        <v>85</v>
      </c>
      <c r="S11" s="233" t="s">
        <v>85</v>
      </c>
      <c r="T11" s="233" t="s">
        <v>85</v>
      </c>
      <c r="U11" s="234" t="s">
        <v>85</v>
      </c>
      <c r="V11" s="233" t="s">
        <v>85</v>
      </c>
      <c r="W11" s="233" t="s">
        <v>85</v>
      </c>
      <c r="X11" s="233" t="s">
        <v>85</v>
      </c>
      <c r="Y11" s="233" t="s">
        <v>85</v>
      </c>
      <c r="Z11" s="233" t="s">
        <v>85</v>
      </c>
      <c r="AA11" s="235">
        <v>1</v>
      </c>
      <c r="AB11" s="232" t="s">
        <v>85</v>
      </c>
      <c r="AC11" s="233" t="s">
        <v>85</v>
      </c>
      <c r="AD11" s="233" t="s">
        <v>85</v>
      </c>
      <c r="AE11" s="233" t="s">
        <v>85</v>
      </c>
      <c r="AF11" s="233" t="s">
        <v>85</v>
      </c>
      <c r="AG11" s="233" t="s">
        <v>85</v>
      </c>
      <c r="AH11" s="233" t="s">
        <v>85</v>
      </c>
      <c r="AI11" s="233" t="s">
        <v>85</v>
      </c>
      <c r="AJ11" s="233" t="s">
        <v>85</v>
      </c>
      <c r="AK11" s="233" t="s">
        <v>85</v>
      </c>
      <c r="AL11" s="233" t="s">
        <v>85</v>
      </c>
      <c r="AM11" s="236"/>
    </row>
    <row r="12" spans="1:53" s="228" customFormat="1" ht="63.75" x14ac:dyDescent="0.3">
      <c r="A12" s="229">
        <v>5</v>
      </c>
      <c r="B12" s="230" t="s">
        <v>75</v>
      </c>
      <c r="C12" s="230"/>
      <c r="D12" s="230"/>
      <c r="E12" s="230"/>
      <c r="F12" s="230" t="s">
        <v>485</v>
      </c>
      <c r="G12" s="230" t="s">
        <v>486</v>
      </c>
      <c r="H12" s="230" t="s">
        <v>487</v>
      </c>
      <c r="I12" s="230" t="s">
        <v>176</v>
      </c>
      <c r="J12" s="230" t="s">
        <v>488</v>
      </c>
      <c r="K12" s="230" t="s">
        <v>489</v>
      </c>
      <c r="L12" s="230">
        <v>10</v>
      </c>
      <c r="M12" s="230" t="s">
        <v>472</v>
      </c>
      <c r="N12" s="230" t="s">
        <v>490</v>
      </c>
      <c r="O12" s="231" t="s">
        <v>484</v>
      </c>
      <c r="P12" s="229">
        <v>0</v>
      </c>
      <c r="Q12" s="230">
        <v>6</v>
      </c>
      <c r="R12" s="230">
        <v>3</v>
      </c>
      <c r="S12" s="230">
        <v>0</v>
      </c>
      <c r="T12" s="230">
        <v>1</v>
      </c>
      <c r="U12" s="230">
        <v>6</v>
      </c>
      <c r="V12" s="230">
        <v>4</v>
      </c>
      <c r="W12" s="230">
        <v>10</v>
      </c>
      <c r="X12" s="230">
        <v>10</v>
      </c>
      <c r="Y12" s="230">
        <v>10</v>
      </c>
      <c r="Z12" s="230">
        <v>10</v>
      </c>
      <c r="AA12" s="236">
        <v>10</v>
      </c>
      <c r="AB12" s="229"/>
      <c r="AC12" s="234"/>
      <c r="AD12" s="230"/>
      <c r="AE12" s="230"/>
      <c r="AF12" s="234"/>
      <c r="AG12" s="234"/>
      <c r="AH12" s="230"/>
      <c r="AI12" s="234"/>
      <c r="AJ12" s="230"/>
      <c r="AK12" s="230"/>
      <c r="AL12" s="230"/>
      <c r="AM12" s="236"/>
    </row>
    <row r="13" spans="1:53" s="228" customFormat="1" ht="38.25" x14ac:dyDescent="0.3">
      <c r="A13" s="229">
        <v>6</v>
      </c>
      <c r="B13" s="230"/>
      <c r="C13" s="230" t="s">
        <v>75</v>
      </c>
      <c r="D13" s="230"/>
      <c r="E13" s="230"/>
      <c r="F13" s="230" t="s">
        <v>491</v>
      </c>
      <c r="G13" s="230" t="s">
        <v>492</v>
      </c>
      <c r="H13" s="230" t="s">
        <v>493</v>
      </c>
      <c r="I13" s="230" t="s">
        <v>176</v>
      </c>
      <c r="J13" s="234">
        <v>1</v>
      </c>
      <c r="K13" s="230" t="s">
        <v>494</v>
      </c>
      <c r="L13" s="230" t="s">
        <v>495</v>
      </c>
      <c r="M13" s="230" t="s">
        <v>41</v>
      </c>
      <c r="N13" s="230" t="s">
        <v>490</v>
      </c>
      <c r="O13" s="231" t="s">
        <v>465</v>
      </c>
      <c r="P13" s="237">
        <v>1</v>
      </c>
      <c r="Q13" s="234">
        <v>1</v>
      </c>
      <c r="R13" s="234">
        <v>1</v>
      </c>
      <c r="S13" s="234">
        <v>1</v>
      </c>
      <c r="T13" s="234">
        <v>1</v>
      </c>
      <c r="U13" s="234">
        <v>1</v>
      </c>
      <c r="V13" s="234">
        <v>1</v>
      </c>
      <c r="W13" s="234">
        <v>1</v>
      </c>
      <c r="X13" s="234">
        <v>1</v>
      </c>
      <c r="Y13" s="234">
        <v>1</v>
      </c>
      <c r="Z13" s="234">
        <v>1</v>
      </c>
      <c r="AA13" s="313"/>
      <c r="AB13" s="229"/>
      <c r="AC13" s="230"/>
      <c r="AD13" s="230"/>
      <c r="AE13" s="230"/>
      <c r="AF13" s="230"/>
      <c r="AG13" s="230"/>
      <c r="AH13" s="230"/>
      <c r="AI13" s="230"/>
      <c r="AJ13" s="230"/>
      <c r="AK13" s="230"/>
      <c r="AL13" s="230"/>
      <c r="AM13" s="236"/>
    </row>
    <row r="14" spans="1:53" s="228" customFormat="1" ht="51" x14ac:dyDescent="0.3">
      <c r="A14" s="229">
        <v>7</v>
      </c>
      <c r="B14" s="230"/>
      <c r="C14" s="230"/>
      <c r="D14" s="230" t="s">
        <v>75</v>
      </c>
      <c r="E14" s="230"/>
      <c r="F14" s="230" t="s">
        <v>496</v>
      </c>
      <c r="G14" s="230" t="s">
        <v>497</v>
      </c>
      <c r="H14" s="230" t="s">
        <v>498</v>
      </c>
      <c r="I14" s="230" t="s">
        <v>176</v>
      </c>
      <c r="J14" s="234">
        <v>1</v>
      </c>
      <c r="K14" s="230" t="s">
        <v>499</v>
      </c>
      <c r="L14" s="230" t="s">
        <v>500</v>
      </c>
      <c r="M14" s="230" t="s">
        <v>41</v>
      </c>
      <c r="N14" s="230" t="s">
        <v>501</v>
      </c>
      <c r="O14" s="231" t="s">
        <v>465</v>
      </c>
      <c r="P14" s="237">
        <v>1</v>
      </c>
      <c r="Q14" s="234">
        <v>1</v>
      </c>
      <c r="R14" s="234">
        <v>1</v>
      </c>
      <c r="S14" s="234">
        <v>1</v>
      </c>
      <c r="T14" s="234">
        <v>0.8</v>
      </c>
      <c r="U14" s="234">
        <v>1</v>
      </c>
      <c r="V14" s="234">
        <v>1</v>
      </c>
      <c r="W14" s="234">
        <v>1</v>
      </c>
      <c r="X14" s="234">
        <v>1</v>
      </c>
      <c r="Y14" s="234">
        <v>0.98181818181818181</v>
      </c>
      <c r="Z14" s="234">
        <v>1</v>
      </c>
      <c r="AA14" s="235">
        <v>1</v>
      </c>
      <c r="AB14" s="229"/>
      <c r="AC14" s="230"/>
      <c r="AD14" s="230"/>
      <c r="AE14" s="230"/>
      <c r="AF14" s="230"/>
      <c r="AG14" s="230"/>
      <c r="AH14" s="230"/>
      <c r="AI14" s="230"/>
      <c r="AJ14" s="230"/>
      <c r="AK14" s="230"/>
      <c r="AL14" s="230"/>
      <c r="AM14" s="236"/>
    </row>
    <row r="15" spans="1:53" s="228" customFormat="1" ht="39" thickBot="1" x14ac:dyDescent="0.35">
      <c r="A15" s="238">
        <v>8</v>
      </c>
      <c r="B15" s="239"/>
      <c r="C15" s="239"/>
      <c r="D15" s="239"/>
      <c r="E15" s="239" t="s">
        <v>75</v>
      </c>
      <c r="F15" s="239" t="s">
        <v>502</v>
      </c>
      <c r="G15" s="239" t="s">
        <v>503</v>
      </c>
      <c r="H15" s="239" t="s">
        <v>504</v>
      </c>
      <c r="I15" s="239" t="s">
        <v>79</v>
      </c>
      <c r="J15" s="240">
        <v>1</v>
      </c>
      <c r="K15" s="239" t="s">
        <v>505</v>
      </c>
      <c r="L15" s="239" t="s">
        <v>506</v>
      </c>
      <c r="M15" s="239" t="s">
        <v>41</v>
      </c>
      <c r="N15" s="239" t="s">
        <v>507</v>
      </c>
      <c r="O15" s="241" t="s">
        <v>508</v>
      </c>
      <c r="P15" s="242" t="s">
        <v>85</v>
      </c>
      <c r="Q15" s="243" t="s">
        <v>85</v>
      </c>
      <c r="R15" s="243" t="s">
        <v>85</v>
      </c>
      <c r="S15" s="243" t="s">
        <v>85</v>
      </c>
      <c r="T15" s="243" t="s">
        <v>85</v>
      </c>
      <c r="U15" s="240">
        <v>0.3</v>
      </c>
      <c r="V15" s="243" t="s">
        <v>85</v>
      </c>
      <c r="W15" s="243" t="s">
        <v>85</v>
      </c>
      <c r="X15" s="243" t="s">
        <v>85</v>
      </c>
      <c r="Y15" s="243" t="s">
        <v>85</v>
      </c>
      <c r="Z15" s="243" t="s">
        <v>85</v>
      </c>
      <c r="AA15" s="244">
        <v>0.8</v>
      </c>
      <c r="AB15" s="242" t="s">
        <v>85</v>
      </c>
      <c r="AC15" s="243" t="s">
        <v>85</v>
      </c>
      <c r="AD15" s="243" t="s">
        <v>85</v>
      </c>
      <c r="AE15" s="243" t="s">
        <v>85</v>
      </c>
      <c r="AF15" s="243" t="s">
        <v>85</v>
      </c>
      <c r="AG15" s="245"/>
      <c r="AH15" s="243" t="s">
        <v>85</v>
      </c>
      <c r="AI15" s="243" t="s">
        <v>85</v>
      </c>
      <c r="AJ15" s="243" t="s">
        <v>85</v>
      </c>
      <c r="AK15" s="243" t="s">
        <v>85</v>
      </c>
      <c r="AL15" s="243" t="s">
        <v>85</v>
      </c>
      <c r="AM15" s="234"/>
    </row>
    <row r="16" spans="1:53" s="246" customFormat="1" ht="17.25" x14ac:dyDescent="0.3">
      <c r="A16" s="584" t="s">
        <v>68</v>
      </c>
      <c r="B16" s="585"/>
      <c r="C16" s="585"/>
      <c r="D16" s="585"/>
      <c r="E16" s="585"/>
      <c r="F16" s="585"/>
      <c r="G16" s="585"/>
      <c r="H16" s="585"/>
      <c r="I16" s="585"/>
      <c r="J16" s="585"/>
      <c r="K16" s="585"/>
      <c r="L16" s="585"/>
      <c r="M16" s="585"/>
      <c r="N16" s="585"/>
      <c r="O16" s="585"/>
      <c r="P16" s="585"/>
      <c r="Q16" s="585"/>
      <c r="R16" s="585"/>
      <c r="S16" s="585"/>
      <c r="T16" s="585"/>
      <c r="U16" s="585"/>
      <c r="V16" s="585"/>
      <c r="W16" s="585"/>
      <c r="X16" s="585"/>
      <c r="Y16" s="585"/>
      <c r="Z16" s="585"/>
      <c r="AA16" s="585"/>
      <c r="AB16" s="585"/>
      <c r="AC16" s="585"/>
      <c r="AD16" s="585"/>
      <c r="AE16" s="585"/>
      <c r="AF16" s="585"/>
      <c r="AG16" s="585"/>
      <c r="AH16" s="585"/>
      <c r="AI16" s="585"/>
      <c r="AJ16" s="585"/>
      <c r="AK16" s="585"/>
      <c r="AL16" s="585"/>
      <c r="AM16" s="586"/>
      <c r="AN16" s="228"/>
      <c r="AO16" s="228"/>
      <c r="AP16" s="228"/>
      <c r="AQ16" s="228"/>
      <c r="AR16" s="228"/>
      <c r="AS16" s="228"/>
      <c r="AT16" s="228"/>
      <c r="AU16" s="228"/>
      <c r="AV16" s="228"/>
      <c r="AW16" s="228"/>
      <c r="AX16" s="228"/>
      <c r="AY16" s="228"/>
      <c r="AZ16" s="228"/>
      <c r="BA16" s="228"/>
    </row>
    <row r="17" spans="1:39" s="228" customFormat="1" ht="222.75" customHeight="1" thickBot="1" x14ac:dyDescent="0.35">
      <c r="A17" s="575" t="s">
        <v>509</v>
      </c>
      <c r="B17" s="576"/>
      <c r="C17" s="576"/>
      <c r="D17" s="576"/>
      <c r="E17" s="576"/>
      <c r="F17" s="576"/>
      <c r="G17" s="576"/>
      <c r="H17" s="576"/>
      <c r="I17" s="576"/>
      <c r="J17" s="576"/>
      <c r="K17" s="576"/>
      <c r="L17" s="576"/>
      <c r="M17" s="576"/>
      <c r="N17" s="576"/>
      <c r="O17" s="576"/>
      <c r="P17" s="576"/>
      <c r="Q17" s="576"/>
      <c r="R17" s="576"/>
      <c r="S17" s="576"/>
      <c r="T17" s="576"/>
      <c r="U17" s="576"/>
      <c r="V17" s="576"/>
      <c r="W17" s="576"/>
      <c r="X17" s="576"/>
      <c r="Y17" s="576"/>
      <c r="Z17" s="576"/>
      <c r="AA17" s="576"/>
      <c r="AB17" s="576"/>
      <c r="AC17" s="576"/>
      <c r="AD17" s="576"/>
      <c r="AE17" s="576"/>
      <c r="AF17" s="576"/>
      <c r="AG17" s="576"/>
      <c r="AH17" s="576"/>
      <c r="AI17" s="576"/>
      <c r="AJ17" s="576"/>
      <c r="AK17" s="576"/>
      <c r="AL17" s="576"/>
      <c r="AM17" s="577"/>
    </row>
  </sheetData>
  <mergeCells count="46">
    <mergeCell ref="A16:AM16"/>
    <mergeCell ref="U6:U7"/>
    <mergeCell ref="V6:V7"/>
    <mergeCell ref="W6:W7"/>
    <mergeCell ref="K6:L6"/>
    <mergeCell ref="M6:M7"/>
    <mergeCell ref="N6:N7"/>
    <mergeCell ref="O6:O7"/>
    <mergeCell ref="P6:P7"/>
    <mergeCell ref="Q6:Q7"/>
    <mergeCell ref="A17:AM17"/>
    <mergeCell ref="AD6:AD7"/>
    <mergeCell ref="AE6:AE7"/>
    <mergeCell ref="AF6:AF7"/>
    <mergeCell ref="AG6:AG7"/>
    <mergeCell ref="AH6:AH7"/>
    <mergeCell ref="AI6:AI7"/>
    <mergeCell ref="X6:X7"/>
    <mergeCell ref="Y6:Y7"/>
    <mergeCell ref="Z6:Z7"/>
    <mergeCell ref="AA6:AA7"/>
    <mergeCell ref="AB6:AB7"/>
    <mergeCell ref="AC6:AC7"/>
    <mergeCell ref="R6:R7"/>
    <mergeCell ref="S6:S7"/>
    <mergeCell ref="T6:T7"/>
    <mergeCell ref="A5:O5"/>
    <mergeCell ref="P5:AA5"/>
    <mergeCell ref="AB5:AM5"/>
    <mergeCell ref="A6:A7"/>
    <mergeCell ref="B6:E6"/>
    <mergeCell ref="F6:F7"/>
    <mergeCell ref="G6:G7"/>
    <mergeCell ref="H6:H7"/>
    <mergeCell ref="I6:I7"/>
    <mergeCell ref="J6:J7"/>
    <mergeCell ref="AJ6:AJ7"/>
    <mergeCell ref="AK6:AK7"/>
    <mergeCell ref="AL6:AL7"/>
    <mergeCell ref="AM6:AM7"/>
    <mergeCell ref="A2:AM2"/>
    <mergeCell ref="A3:L3"/>
    <mergeCell ref="M3:AC3"/>
    <mergeCell ref="AD3:AM4"/>
    <mergeCell ref="A4:L4"/>
    <mergeCell ref="M4:AC4"/>
  </mergeCells>
  <pageMargins left="0.35433070866141736" right="0.27559055118110237" top="0.74803149606299213" bottom="0.63" header="0.31496062992125984" footer="0.31496062992125984"/>
  <pageSetup paperSize="41" scale="44" fitToHeight="0" orientation="landscape" r:id="rId1"/>
  <headerFooter>
    <oddFooter>&amp;L&amp;"Arial,Normal"&amp;8FR.PS.010&amp;C&amp;"Arial,Normal"&amp;8                                                                                                            &amp;R&amp;"Arial,Normal"&amp;8Versión 04_29/08/2016</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14</vt:i4>
      </vt:variant>
    </vt:vector>
  </HeadingPairs>
  <TitlesOfParts>
    <vt:vector size="27" baseType="lpstr">
      <vt:lpstr>1. PE</vt:lpstr>
      <vt:lpstr>2. EA</vt:lpstr>
      <vt:lpstr>3. SGA</vt:lpstr>
      <vt:lpstr>4. SA</vt:lpstr>
      <vt:lpstr>5. AA</vt:lpstr>
      <vt:lpstr>6. GA</vt:lpstr>
      <vt:lpstr>7. GF</vt:lpstr>
      <vt:lpstr>8. GTH</vt:lpstr>
      <vt:lpstr>9. GT</vt:lpstr>
      <vt:lpstr>10. GD</vt:lpstr>
      <vt:lpstr>11. GJ</vt:lpstr>
      <vt:lpstr>12. GC</vt:lpstr>
      <vt:lpstr>13. EM</vt:lpstr>
      <vt:lpstr>'2. EA'!Área_de_impresión</vt:lpstr>
      <vt:lpstr>'9. GT'!Área_de_impresión</vt:lpstr>
      <vt:lpstr>'1. PE'!Títulos_a_imprimir</vt:lpstr>
      <vt:lpstr>'10. GD'!Títulos_a_imprimir</vt:lpstr>
      <vt:lpstr>'11. GJ'!Títulos_a_imprimir</vt:lpstr>
      <vt:lpstr>'12. GC'!Títulos_a_imprimir</vt:lpstr>
      <vt:lpstr>'13. EM'!Títulos_a_imprimir</vt:lpstr>
      <vt:lpstr>'2. EA'!Títulos_a_imprimir</vt:lpstr>
      <vt:lpstr>'3. SGA'!Títulos_a_imprimir</vt:lpstr>
      <vt:lpstr>'4. SA'!Títulos_a_imprimir</vt:lpstr>
      <vt:lpstr>'6. GA'!Títulos_a_imprimir</vt:lpstr>
      <vt:lpstr>'7. GF'!Títulos_a_imprimir</vt:lpstr>
      <vt:lpstr>'8. GTH'!Títulos_a_imprimir</vt:lpstr>
      <vt:lpstr>'9. GT'!Títulos_a_imprimir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2019-08-12T15:58:48Z</dcterms:modified>
</cp:coreProperties>
</file>